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18975" windowHeight="4770" activeTab="0"/>
  </bookViews>
  <sheets>
    <sheet name="Oxide Calculations" sheetId="1" r:id="rId1"/>
  </sheets>
  <definedNames>
    <definedName name="Oxide">'Oxide Calculations'!$C$4</definedName>
    <definedName name="Oxide1">'Oxide Calculations'!$S$92</definedName>
    <definedName name="Oxygen">'Oxide Calculations'!$C$95</definedName>
  </definedNames>
  <calcPr fullCalcOnLoad="1"/>
</workbook>
</file>

<file path=xl/sharedStrings.xml><?xml version="1.0" encoding="utf-8"?>
<sst xmlns="http://schemas.openxmlformats.org/spreadsheetml/2006/main" count="247" uniqueCount="236">
  <si>
    <t>Element Name</t>
  </si>
  <si>
    <t>Symbol</t>
  </si>
  <si>
    <t>AWt</t>
  </si>
  <si>
    <t>AN</t>
  </si>
  <si>
    <t>Electro-neg</t>
  </si>
  <si>
    <t>Group</t>
  </si>
  <si>
    <t>Period</t>
  </si>
  <si>
    <t xml:space="preserve">Hydrogen     </t>
  </si>
  <si>
    <t xml:space="preserve">Helium       </t>
  </si>
  <si>
    <t xml:space="preserve">Lithium      </t>
  </si>
  <si>
    <t xml:space="preserve">Beryllium    </t>
  </si>
  <si>
    <t xml:space="preserve">Boron        </t>
  </si>
  <si>
    <t xml:space="preserve">Carbon       </t>
  </si>
  <si>
    <t xml:space="preserve">Nitrogen     </t>
  </si>
  <si>
    <t xml:space="preserve">Oxygen       </t>
  </si>
  <si>
    <t xml:space="preserve">Fluorine     </t>
  </si>
  <si>
    <t xml:space="preserve">Neon         </t>
  </si>
  <si>
    <t xml:space="preserve">Sodium       </t>
  </si>
  <si>
    <t xml:space="preserve">Magnesium    </t>
  </si>
  <si>
    <t xml:space="preserve">Aluminum     </t>
  </si>
  <si>
    <t xml:space="preserve">Silicon      </t>
  </si>
  <si>
    <t>Phosphorus</t>
  </si>
  <si>
    <t xml:space="preserve">Sulfur       </t>
  </si>
  <si>
    <t xml:space="preserve">Chlorine     </t>
  </si>
  <si>
    <t xml:space="preserve">Argon        </t>
  </si>
  <si>
    <t xml:space="preserve">Potassium    </t>
  </si>
  <si>
    <t xml:space="preserve">Calcium      </t>
  </si>
  <si>
    <t xml:space="preserve">Scandium     </t>
  </si>
  <si>
    <t xml:space="preserve">Titanium     </t>
  </si>
  <si>
    <t xml:space="preserve">Vanadium     </t>
  </si>
  <si>
    <t xml:space="preserve">Chromium     </t>
  </si>
  <si>
    <t xml:space="preserve">Manganese    </t>
  </si>
  <si>
    <t>Iron</t>
  </si>
  <si>
    <t xml:space="preserve">Cobalt       </t>
  </si>
  <si>
    <t xml:space="preserve">Nickel       </t>
  </si>
  <si>
    <t xml:space="preserve">Copper       </t>
  </si>
  <si>
    <t xml:space="preserve">Zinc         </t>
  </si>
  <si>
    <t xml:space="preserve">Gallium      </t>
  </si>
  <si>
    <t xml:space="preserve">Germanium    </t>
  </si>
  <si>
    <t xml:space="preserve">Arsenic      </t>
  </si>
  <si>
    <t xml:space="preserve">Selenium     </t>
  </si>
  <si>
    <t>Bromine</t>
  </si>
  <si>
    <t xml:space="preserve">Krypton      </t>
  </si>
  <si>
    <t xml:space="preserve">Rubidium     </t>
  </si>
  <si>
    <t xml:space="preserve">Strontium    </t>
  </si>
  <si>
    <t xml:space="preserve">Yttrium      </t>
  </si>
  <si>
    <t xml:space="preserve">Zirconium    </t>
  </si>
  <si>
    <t xml:space="preserve">Niobium      </t>
  </si>
  <si>
    <t xml:space="preserve">Molybdenum   </t>
  </si>
  <si>
    <t xml:space="preserve">Technetium   </t>
  </si>
  <si>
    <t xml:space="preserve">Ruthenium    </t>
  </si>
  <si>
    <t xml:space="preserve">Rhodium      </t>
  </si>
  <si>
    <t xml:space="preserve">Palladium    </t>
  </si>
  <si>
    <t xml:space="preserve">Silver       </t>
  </si>
  <si>
    <t xml:space="preserve">Cadmium      </t>
  </si>
  <si>
    <t xml:space="preserve">Indium       </t>
  </si>
  <si>
    <t xml:space="preserve">Tin          </t>
  </si>
  <si>
    <t xml:space="preserve">Antimony     </t>
  </si>
  <si>
    <t xml:space="preserve">Tellurium    </t>
  </si>
  <si>
    <t xml:space="preserve">Iodine       </t>
  </si>
  <si>
    <t xml:space="preserve">Xenon        </t>
  </si>
  <si>
    <t xml:space="preserve">Cesium       </t>
  </si>
  <si>
    <t xml:space="preserve">Barium       </t>
  </si>
  <si>
    <t xml:space="preserve">Lanthanum    </t>
  </si>
  <si>
    <t xml:space="preserve">Cerium       </t>
  </si>
  <si>
    <t>Praeseodymium</t>
  </si>
  <si>
    <t xml:space="preserve">Neodymium    </t>
  </si>
  <si>
    <t xml:space="preserve">Promethium   </t>
  </si>
  <si>
    <t>La,Ce,Pr,Nd,Sm,Eu,Gd,Tb,Dy,Ho,Er, Tm,Yb,Lu</t>
  </si>
  <si>
    <t>REE</t>
  </si>
  <si>
    <t xml:space="preserve">Samarium     </t>
  </si>
  <si>
    <t xml:space="preserve">Europium     </t>
  </si>
  <si>
    <t xml:space="preserve">Gadolinium   </t>
  </si>
  <si>
    <t xml:space="preserve">Terbium      </t>
  </si>
  <si>
    <t xml:space="preserve">Dysprosium   </t>
  </si>
  <si>
    <t xml:space="preserve">Holmium      </t>
  </si>
  <si>
    <t xml:space="preserve">Erbium       </t>
  </si>
  <si>
    <t xml:space="preserve">Thulium      </t>
  </si>
  <si>
    <t xml:space="preserve">Ytterbium    </t>
  </si>
  <si>
    <t xml:space="preserve">Lutetium     </t>
  </si>
  <si>
    <t xml:space="preserve">Hafnium      </t>
  </si>
  <si>
    <t xml:space="preserve">Tantalum     </t>
  </si>
  <si>
    <t xml:space="preserve">Tungsten     </t>
  </si>
  <si>
    <t xml:space="preserve">Rhenium      </t>
  </si>
  <si>
    <t xml:space="preserve">Osmium       </t>
  </si>
  <si>
    <t xml:space="preserve">Iridium      </t>
  </si>
  <si>
    <t xml:space="preserve">Platinum     </t>
  </si>
  <si>
    <t xml:space="preserve">Gold         </t>
  </si>
  <si>
    <t xml:space="preserve">Mercury      </t>
  </si>
  <si>
    <t xml:space="preserve">Thallium     </t>
  </si>
  <si>
    <t xml:space="preserve">Lead         </t>
  </si>
  <si>
    <t xml:space="preserve">Bismuth      </t>
  </si>
  <si>
    <t xml:space="preserve">Polonium     </t>
  </si>
  <si>
    <t xml:space="preserve">Astatine     </t>
  </si>
  <si>
    <t xml:space="preserve">Radon        </t>
  </si>
  <si>
    <t xml:space="preserve">Francium     </t>
  </si>
  <si>
    <t xml:space="preserve">Radium       </t>
  </si>
  <si>
    <t xml:space="preserve">Actinium     </t>
  </si>
  <si>
    <t xml:space="preserve">Thorium      </t>
  </si>
  <si>
    <t xml:space="preserve">Protactinium </t>
  </si>
  <si>
    <t xml:space="preserve">Uranium      </t>
  </si>
  <si>
    <t xml:space="preserve">Neptunium    </t>
  </si>
  <si>
    <t xml:space="preserve">Plutonium    </t>
  </si>
  <si>
    <t xml:space="preserve">Americium    </t>
  </si>
  <si>
    <t xml:space="preserve">Curium       </t>
  </si>
  <si>
    <t xml:space="preserve">Berkelium    </t>
  </si>
  <si>
    <t xml:space="preserve">Calfornium   </t>
  </si>
  <si>
    <t xml:space="preserve">Einsteinium  </t>
  </si>
  <si>
    <t xml:space="preserve">Fermium      </t>
  </si>
  <si>
    <t xml:space="preserve">Mendelevium  </t>
  </si>
  <si>
    <t xml:space="preserve">Nobelium     </t>
  </si>
  <si>
    <t xml:space="preserve">Lawrencium   </t>
  </si>
  <si>
    <t>Rutherfordium</t>
  </si>
  <si>
    <t xml:space="preserve">Hahnium      </t>
  </si>
  <si>
    <t xml:space="preserve">Element 106  </t>
  </si>
  <si>
    <t>106</t>
  </si>
  <si>
    <t>Oxidation State</t>
  </si>
  <si>
    <r>
      <t>R</t>
    </r>
    <r>
      <rPr>
        <b/>
        <vertAlign val="superscript"/>
        <sz val="16"/>
        <color indexed="8"/>
        <rFont val="Arial"/>
        <family val="2"/>
      </rPr>
      <t>+</t>
    </r>
  </si>
  <si>
    <r>
      <t>R</t>
    </r>
    <r>
      <rPr>
        <b/>
        <vertAlign val="superscript"/>
        <sz val="16"/>
        <color indexed="8"/>
        <rFont val="Arial"/>
        <family val="2"/>
      </rPr>
      <t>2+</t>
    </r>
  </si>
  <si>
    <r>
      <t>R</t>
    </r>
    <r>
      <rPr>
        <b/>
        <vertAlign val="superscript"/>
        <sz val="16"/>
        <color indexed="8"/>
        <rFont val="Arial"/>
        <family val="2"/>
      </rPr>
      <t>3+</t>
    </r>
  </si>
  <si>
    <r>
      <t>R</t>
    </r>
    <r>
      <rPr>
        <b/>
        <vertAlign val="superscript"/>
        <sz val="16"/>
        <color indexed="8"/>
        <rFont val="Arial"/>
        <family val="2"/>
      </rPr>
      <t>4+</t>
    </r>
  </si>
  <si>
    <r>
      <t>R</t>
    </r>
    <r>
      <rPr>
        <b/>
        <vertAlign val="superscript"/>
        <sz val="16"/>
        <color indexed="8"/>
        <rFont val="Arial"/>
        <family val="2"/>
      </rPr>
      <t>5+</t>
    </r>
  </si>
  <si>
    <r>
      <t>R</t>
    </r>
    <r>
      <rPr>
        <b/>
        <vertAlign val="superscript"/>
        <sz val="16"/>
        <color indexed="8"/>
        <rFont val="Arial"/>
        <family val="2"/>
      </rPr>
      <t>6+</t>
    </r>
  </si>
  <si>
    <r>
      <t>R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</si>
  <si>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t>% to Oxide</t>
  </si>
  <si>
    <t>Oxide to %</t>
  </si>
  <si>
    <t>RO</t>
  </si>
  <si>
    <r>
      <t>R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3</t>
    </r>
  </si>
  <si>
    <r>
      <t>RO</t>
    </r>
    <r>
      <rPr>
        <b/>
        <vertAlign val="subscript"/>
        <sz val="10"/>
        <color indexed="8"/>
        <rFont val="Arial"/>
        <family val="2"/>
      </rPr>
      <t>2</t>
    </r>
  </si>
  <si>
    <r>
      <t>R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5</t>
    </r>
  </si>
  <si>
    <r>
      <t>RO</t>
    </r>
    <r>
      <rPr>
        <b/>
        <vertAlign val="subscript"/>
        <sz val="10"/>
        <color indexed="8"/>
        <rFont val="Arial"/>
        <family val="2"/>
      </rPr>
      <t>3</t>
    </r>
  </si>
  <si>
    <t>Na</t>
  </si>
  <si>
    <t>Li</t>
  </si>
  <si>
    <t>H</t>
  </si>
  <si>
    <t>K</t>
  </si>
  <si>
    <t>Rb</t>
  </si>
  <si>
    <t>Cs</t>
  </si>
  <si>
    <t>Fr</t>
  </si>
  <si>
    <t>Be</t>
  </si>
  <si>
    <t>Mg</t>
  </si>
  <si>
    <t>Ca</t>
  </si>
  <si>
    <t>Sr</t>
  </si>
  <si>
    <t>Ba</t>
  </si>
  <si>
    <t>Ra</t>
  </si>
  <si>
    <t>Sc</t>
  </si>
  <si>
    <t>Y</t>
  </si>
  <si>
    <t>La</t>
  </si>
  <si>
    <t>Ce</t>
  </si>
  <si>
    <t>Pr</t>
  </si>
  <si>
    <t>Nd</t>
  </si>
  <si>
    <t>Pm</t>
  </si>
  <si>
    <t>Sm</t>
  </si>
  <si>
    <t>Gd</t>
  </si>
  <si>
    <t>Tb</t>
  </si>
  <si>
    <t>Dy</t>
  </si>
  <si>
    <t>Er</t>
  </si>
  <si>
    <t>Tm</t>
  </si>
  <si>
    <t>Yb</t>
  </si>
  <si>
    <t>Lu</t>
  </si>
  <si>
    <t>Ho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</si>
  <si>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</si>
  <si>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</si>
  <si>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</si>
  <si>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</si>
  <si>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</si>
  <si>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</si>
  <si>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</si>
  <si>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</si>
  <si>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</si>
  <si>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</si>
  <si>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</si>
  <si>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</si>
  <si>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</si>
  <si>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</si>
  <si>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</si>
  <si>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Ti</t>
  </si>
  <si>
    <t>Zr</t>
  </si>
  <si>
    <t>Hf</t>
  </si>
  <si>
    <t>Rf</t>
  </si>
  <si>
    <t>V</t>
  </si>
  <si>
    <t>Nb</t>
  </si>
  <si>
    <t>Ta</t>
  </si>
  <si>
    <t>Ha</t>
  </si>
  <si>
    <t>Cr</t>
  </si>
  <si>
    <t>Mo</t>
  </si>
  <si>
    <t>W</t>
  </si>
  <si>
    <t>Eu</t>
  </si>
  <si>
    <t>Mn</t>
  </si>
  <si>
    <t>Tc</t>
  </si>
  <si>
    <t>Re</t>
  </si>
  <si>
    <t>Fe</t>
  </si>
  <si>
    <t>Ru</t>
  </si>
  <si>
    <t>Os</t>
  </si>
  <si>
    <t>Co</t>
  </si>
  <si>
    <t>Rh</t>
  </si>
  <si>
    <t>Ir</t>
  </si>
  <si>
    <t>Ni</t>
  </si>
  <si>
    <t>Pd</t>
  </si>
  <si>
    <t>Pt</t>
  </si>
  <si>
    <t>Cu</t>
  </si>
  <si>
    <t>Ag</t>
  </si>
  <si>
    <t>Au</t>
  </si>
  <si>
    <t>Zn</t>
  </si>
  <si>
    <t>Cd</t>
  </si>
  <si>
    <t>Hg</t>
  </si>
  <si>
    <t>B</t>
  </si>
  <si>
    <t>Al</t>
  </si>
  <si>
    <t>Ga</t>
  </si>
  <si>
    <t>In</t>
  </si>
  <si>
    <t>Tl</t>
  </si>
  <si>
    <t>C</t>
  </si>
  <si>
    <t>Si</t>
  </si>
  <si>
    <t>Ge</t>
  </si>
  <si>
    <t>Sn</t>
  </si>
  <si>
    <t>Pb</t>
  </si>
  <si>
    <t>N</t>
  </si>
  <si>
    <t>P</t>
  </si>
  <si>
    <t>As</t>
  </si>
  <si>
    <t>Sb</t>
  </si>
  <si>
    <t>Bi</t>
  </si>
  <si>
    <t>O</t>
  </si>
  <si>
    <t>S</t>
  </si>
  <si>
    <t>Se</t>
  </si>
  <si>
    <t>Te</t>
  </si>
  <si>
    <t>Po</t>
  </si>
  <si>
    <t>F</t>
  </si>
  <si>
    <t>Cl</t>
  </si>
  <si>
    <t>Br</t>
  </si>
  <si>
    <t>I</t>
  </si>
  <si>
    <t>At</t>
  </si>
  <si>
    <t>He</t>
  </si>
  <si>
    <t>Ne</t>
  </si>
  <si>
    <t>Ar</t>
  </si>
  <si>
    <t>Kr</t>
  </si>
  <si>
    <t>Xe</t>
  </si>
  <si>
    <t>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</si>
</sst>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10" xfId="56" applyFont="1" applyFill="1" applyBorder="1" applyAlignment="1">
      <alignment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3" fillId="0" borderId="0" xfId="56">
      <alignment/>
      <protection/>
    </xf>
    <xf numFmtId="0" fontId="3" fillId="0" borderId="10" xfId="56" applyBorder="1">
      <alignment/>
      <protection/>
    </xf>
    <xf numFmtId="0" fontId="1" fillId="0" borderId="0" xfId="56" applyFont="1" applyFill="1" applyAlignment="1">
      <alignment horizontal="right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2" fontId="47" fillId="2" borderId="0" xfId="0" applyNumberFormat="1" applyFont="1" applyFill="1" applyAlignment="1">
      <alignment horizontal="center" vertical="top" wrapText="1"/>
    </xf>
    <xf numFmtId="164" fontId="47" fillId="3" borderId="0" xfId="0" applyNumberFormat="1" applyFont="1" applyFill="1" applyAlignment="1">
      <alignment horizontal="center" vertical="top" wrapText="1"/>
    </xf>
    <xf numFmtId="2" fontId="0" fillId="2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56" applyFont="1" applyFill="1" applyBorder="1" applyAlignment="1">
      <alignment horizontal="right" wrapText="1"/>
      <protection/>
    </xf>
    <xf numFmtId="0" fontId="48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16" borderId="0" xfId="0" applyFill="1" applyAlignment="1">
      <alignment/>
    </xf>
    <xf numFmtId="2" fontId="0" fillId="16" borderId="0" xfId="0" applyNumberFormat="1" applyFill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2" fontId="0" fillId="16" borderId="0" xfId="0" applyNumberFormat="1" applyFill="1" applyAlignment="1">
      <alignment horizontal="center"/>
    </xf>
    <xf numFmtId="164" fontId="0" fillId="16" borderId="0" xfId="0" applyNumberFormat="1" applyFill="1" applyAlignment="1">
      <alignment horizontal="center"/>
    </xf>
    <xf numFmtId="0" fontId="8" fillId="0" borderId="10" xfId="56" applyFont="1" applyFill="1" applyBorder="1" applyAlignment="1">
      <alignment wrapText="1"/>
      <protection/>
    </xf>
    <xf numFmtId="49" fontId="8" fillId="0" borderId="10" xfId="56" applyNumberFormat="1" applyFont="1" applyFill="1" applyBorder="1" applyAlignment="1">
      <alignment wrapText="1"/>
      <protection/>
    </xf>
    <xf numFmtId="0" fontId="2" fillId="33" borderId="11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right" wrapText="1"/>
      <protection/>
    </xf>
    <xf numFmtId="0" fontId="43" fillId="0" borderId="0" xfId="0" applyFont="1" applyAlignment="1">
      <alignment/>
    </xf>
    <xf numFmtId="0" fontId="49" fillId="0" borderId="10" xfId="52" applyFont="1" applyFill="1" applyBorder="1" applyAlignment="1" applyProtection="1">
      <alignment wrapText="1"/>
      <protection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mineral.com/chem/Chem-U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zoomScale="80" zoomScaleNormal="80" zoomScalePageLayoutView="0" workbookViewId="0" topLeftCell="A1">
      <selection activeCell="A1" sqref="A1:C1"/>
    </sheetView>
  </sheetViews>
  <sheetFormatPr defaultColWidth="9.140625" defaultRowHeight="17.25" customHeight="1"/>
  <cols>
    <col min="1" max="1" width="20.140625" style="0" customWidth="1"/>
    <col min="2" max="2" width="7.57421875" style="19" bestFit="1" customWidth="1"/>
    <col min="3" max="3" width="10.57421875" style="0" bestFit="1" customWidth="1"/>
    <col min="4" max="4" width="4.00390625" style="0" hidden="1" customWidth="1"/>
    <col min="5" max="5" width="11.140625" style="0" hidden="1" customWidth="1"/>
    <col min="6" max="6" width="6.421875" style="0" hidden="1" customWidth="1"/>
    <col min="7" max="7" width="6.8515625" style="0" hidden="1" customWidth="1"/>
    <col min="8" max="8" width="1.57421875" style="0" customWidth="1"/>
    <col min="12" max="12" width="1.7109375" style="0" customWidth="1"/>
    <col min="16" max="16" width="1.8515625" style="0" customWidth="1"/>
    <col min="20" max="20" width="1.7109375" style="0" customWidth="1"/>
    <col min="24" max="24" width="1.7109375" style="0" customWidth="1"/>
    <col min="28" max="28" width="1.8515625" style="0" customWidth="1"/>
  </cols>
  <sheetData>
    <row r="1" spans="1:31" s="6" customFormat="1" ht="23.25">
      <c r="A1" s="36" t="s">
        <v>116</v>
      </c>
      <c r="B1" s="36"/>
      <c r="C1" s="36"/>
      <c r="D1" s="36" t="s">
        <v>116</v>
      </c>
      <c r="E1" s="36"/>
      <c r="F1" s="36"/>
      <c r="I1" s="36" t="s">
        <v>117</v>
      </c>
      <c r="J1" s="36"/>
      <c r="K1" s="36"/>
      <c r="L1" s="7"/>
      <c r="M1" s="36" t="s">
        <v>118</v>
      </c>
      <c r="N1" s="36"/>
      <c r="O1" s="36"/>
      <c r="P1" s="8"/>
      <c r="Q1" s="36" t="s">
        <v>119</v>
      </c>
      <c r="R1" s="36"/>
      <c r="S1" s="36"/>
      <c r="T1" s="8"/>
      <c r="U1" s="36" t="s">
        <v>120</v>
      </c>
      <c r="V1" s="36"/>
      <c r="W1" s="36"/>
      <c r="Y1" s="36" t="s">
        <v>121</v>
      </c>
      <c r="Z1" s="36"/>
      <c r="AA1" s="36"/>
      <c r="AB1" s="8"/>
      <c r="AC1" s="36" t="s">
        <v>122</v>
      </c>
      <c r="AD1" s="36"/>
      <c r="AE1" s="36"/>
    </row>
    <row r="2" spans="2:31" s="9" customFormat="1" ht="32.25" customHeight="1">
      <c r="B2" s="18"/>
      <c r="I2" s="9" t="s">
        <v>123</v>
      </c>
      <c r="J2" s="10" t="s">
        <v>124</v>
      </c>
      <c r="K2" s="11" t="s">
        <v>125</v>
      </c>
      <c r="M2" s="9" t="s">
        <v>126</v>
      </c>
      <c r="N2" s="10" t="s">
        <v>124</v>
      </c>
      <c r="O2" s="11" t="s">
        <v>125</v>
      </c>
      <c r="Q2" s="9" t="s">
        <v>127</v>
      </c>
      <c r="R2" s="10" t="s">
        <v>124</v>
      </c>
      <c r="S2" s="11" t="s">
        <v>125</v>
      </c>
      <c r="U2" s="9" t="s">
        <v>128</v>
      </c>
      <c r="V2" s="10" t="s">
        <v>124</v>
      </c>
      <c r="W2" s="11" t="s">
        <v>125</v>
      </c>
      <c r="Y2" s="9" t="s">
        <v>129</v>
      </c>
      <c r="Z2" s="10" t="s">
        <v>124</v>
      </c>
      <c r="AA2" s="11" t="s">
        <v>125</v>
      </c>
      <c r="AC2" s="9" t="s">
        <v>130</v>
      </c>
      <c r="AD2" s="10" t="s">
        <v>124</v>
      </c>
      <c r="AE2" s="11" t="s">
        <v>125</v>
      </c>
    </row>
    <row r="3" spans="1:9" s="34" customFormat="1" ht="17.25" customHeight="1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2"/>
      <c r="I3" s="33"/>
    </row>
    <row r="4" spans="1:31" ht="17.25" customHeight="1">
      <c r="A4" t="s">
        <v>7</v>
      </c>
      <c r="B4" s="29" t="s">
        <v>133</v>
      </c>
      <c r="C4" s="2">
        <v>1.00794</v>
      </c>
      <c r="D4" s="2">
        <v>1</v>
      </c>
      <c r="E4" s="2">
        <v>2.2</v>
      </c>
      <c r="F4" s="2">
        <v>1</v>
      </c>
      <c r="G4" s="2">
        <v>1</v>
      </c>
      <c r="H4" s="17"/>
      <c r="I4" t="str">
        <f aca="true" t="shared" si="0" ref="I4:I10">B4&amp;"2O"</f>
        <v>H2O</v>
      </c>
      <c r="J4" s="12">
        <f aca="true" t="shared" si="1" ref="J4:J10">1/K4</f>
        <v>8.936682739051928</v>
      </c>
      <c r="K4" s="13">
        <f aca="true" t="shared" si="2" ref="K4:K10">2*C4/((C4*2)+Oxygen)</f>
        <v>0.11189834407236524</v>
      </c>
      <c r="M4" t="str">
        <f>B4&amp;"O-"</f>
        <v>HO-</v>
      </c>
      <c r="N4" s="14">
        <f>1/O4</f>
        <v>16.873365478103853</v>
      </c>
      <c r="O4" s="15">
        <f>C4/(C4+Oxygen)</f>
        <v>0.05926499970012948</v>
      </c>
      <c r="P4" s="16"/>
      <c r="Q4" s="20"/>
      <c r="R4" s="23"/>
      <c r="S4" s="16"/>
      <c r="T4" s="20"/>
      <c r="U4" s="20"/>
      <c r="V4" s="23"/>
      <c r="W4" s="16"/>
      <c r="X4" s="20"/>
      <c r="Y4" s="20"/>
      <c r="Z4" s="23"/>
      <c r="AA4" s="16"/>
      <c r="AB4" s="20"/>
      <c r="AC4" s="20"/>
      <c r="AD4" s="23"/>
      <c r="AE4" s="16"/>
    </row>
    <row r="5" spans="1:31" ht="17.25" customHeight="1">
      <c r="A5" s="1" t="s">
        <v>9</v>
      </c>
      <c r="B5" s="29" t="s">
        <v>132</v>
      </c>
      <c r="C5" s="2">
        <v>6.941</v>
      </c>
      <c r="D5" s="2">
        <v>3</v>
      </c>
      <c r="E5" s="5">
        <v>0.98</v>
      </c>
      <c r="F5" s="2">
        <v>1</v>
      </c>
      <c r="G5" s="2">
        <v>2</v>
      </c>
      <c r="H5" s="17"/>
      <c r="I5" t="str">
        <f t="shared" si="0"/>
        <v>Li2O</v>
      </c>
      <c r="J5" s="12">
        <f t="shared" si="1"/>
        <v>2.15252845411324</v>
      </c>
      <c r="K5" s="13">
        <f t="shared" si="2"/>
        <v>0.46456993313566297</v>
      </c>
      <c r="M5" s="20"/>
      <c r="N5" s="23"/>
      <c r="O5" s="16"/>
      <c r="P5" s="16"/>
      <c r="Q5" s="20"/>
      <c r="R5" s="23"/>
      <c r="S5" s="16"/>
      <c r="T5" s="20"/>
      <c r="U5" s="20"/>
      <c r="V5" s="23"/>
      <c r="W5" s="16"/>
      <c r="X5" s="20"/>
      <c r="Y5" s="20"/>
      <c r="Z5" s="23"/>
      <c r="AA5" s="16"/>
      <c r="AB5" s="20"/>
      <c r="AC5" s="20"/>
      <c r="AD5" s="23"/>
      <c r="AE5" s="16"/>
    </row>
    <row r="6" spans="1:31" ht="17.25" customHeight="1">
      <c r="A6" s="1" t="s">
        <v>17</v>
      </c>
      <c r="B6" s="29" t="s">
        <v>131</v>
      </c>
      <c r="C6" s="2">
        <v>22.989768</v>
      </c>
      <c r="D6" s="2">
        <v>11</v>
      </c>
      <c r="E6" s="2">
        <v>0.93</v>
      </c>
      <c r="F6" s="2">
        <v>1</v>
      </c>
      <c r="G6" s="2">
        <v>3</v>
      </c>
      <c r="H6" s="17"/>
      <c r="I6" t="str">
        <f t="shared" si="0"/>
        <v>Na2O</v>
      </c>
      <c r="J6" s="12">
        <f t="shared" si="1"/>
        <v>1.3479678437816338</v>
      </c>
      <c r="K6" s="13">
        <f t="shared" si="2"/>
        <v>0.7418574594439633</v>
      </c>
      <c r="M6" s="20"/>
      <c r="N6" s="23"/>
      <c r="O6" s="16"/>
      <c r="P6" s="16"/>
      <c r="Q6" s="20"/>
      <c r="R6" s="23"/>
      <c r="S6" s="16"/>
      <c r="T6" s="20"/>
      <c r="U6" s="20"/>
      <c r="V6" s="23"/>
      <c r="W6" s="16"/>
      <c r="X6" s="20"/>
      <c r="Y6" s="20"/>
      <c r="Z6" s="23"/>
      <c r="AA6" s="16"/>
      <c r="AB6" s="20"/>
      <c r="AC6" s="20"/>
      <c r="AD6" s="23"/>
      <c r="AE6" s="16"/>
    </row>
    <row r="7" spans="1:31" ht="17.25" customHeight="1">
      <c r="A7" s="1" t="s">
        <v>25</v>
      </c>
      <c r="B7" s="30" t="s">
        <v>134</v>
      </c>
      <c r="C7" s="2">
        <v>39.0983</v>
      </c>
      <c r="D7" s="2">
        <v>19</v>
      </c>
      <c r="E7" s="2">
        <v>0.82</v>
      </c>
      <c r="F7" s="2">
        <v>1</v>
      </c>
      <c r="G7" s="2">
        <v>4</v>
      </c>
      <c r="H7" s="17"/>
      <c r="I7" t="str">
        <f t="shared" si="0"/>
        <v>K2O</v>
      </c>
      <c r="J7" s="12">
        <f t="shared" si="1"/>
        <v>1.204604803789423</v>
      </c>
      <c r="K7" s="13">
        <f t="shared" si="2"/>
        <v>0.8301477769756678</v>
      </c>
      <c r="M7" s="20"/>
      <c r="N7" s="23"/>
      <c r="O7" s="16"/>
      <c r="P7" s="16"/>
      <c r="Q7" s="20"/>
      <c r="R7" s="23"/>
      <c r="S7" s="16"/>
      <c r="T7" s="20"/>
      <c r="U7" s="20"/>
      <c r="V7" s="23"/>
      <c r="W7" s="16"/>
      <c r="X7" s="20"/>
      <c r="Y7" s="20"/>
      <c r="Z7" s="23"/>
      <c r="AA7" s="16"/>
      <c r="AB7" s="20"/>
      <c r="AC7" s="20"/>
      <c r="AD7" s="23"/>
      <c r="AE7" s="16"/>
    </row>
    <row r="8" spans="1:31" ht="17.25" customHeight="1">
      <c r="A8" s="1" t="s">
        <v>43</v>
      </c>
      <c r="B8" s="29" t="s">
        <v>135</v>
      </c>
      <c r="C8" s="2">
        <v>85.4678</v>
      </c>
      <c r="D8" s="2">
        <v>37</v>
      </c>
      <c r="E8" s="2">
        <v>0.82</v>
      </c>
      <c r="F8" s="2">
        <v>1</v>
      </c>
      <c r="G8" s="2">
        <v>5</v>
      </c>
      <c r="H8" s="17"/>
      <c r="I8" t="str">
        <f t="shared" si="0"/>
        <v>Rb2O</v>
      </c>
      <c r="J8" s="12">
        <f t="shared" si="1"/>
        <v>1.0935989928370686</v>
      </c>
      <c r="K8" s="13">
        <f t="shared" si="2"/>
        <v>0.9144119613769491</v>
      </c>
      <c r="M8" s="20"/>
      <c r="N8" s="23"/>
      <c r="O8" s="16"/>
      <c r="P8" s="16"/>
      <c r="Q8" s="20"/>
      <c r="R8" s="23"/>
      <c r="S8" s="16"/>
      <c r="T8" s="20"/>
      <c r="U8" s="20"/>
      <c r="V8" s="23"/>
      <c r="W8" s="16"/>
      <c r="X8" s="20"/>
      <c r="Y8" s="20"/>
      <c r="Z8" s="23"/>
      <c r="AA8" s="16"/>
      <c r="AB8" s="20"/>
      <c r="AC8" s="20"/>
      <c r="AD8" s="23"/>
      <c r="AE8" s="16"/>
    </row>
    <row r="9" spans="1:31" ht="17.25" customHeight="1">
      <c r="A9" s="1" t="s">
        <v>61</v>
      </c>
      <c r="B9" s="29" t="s">
        <v>136</v>
      </c>
      <c r="C9" s="2">
        <v>132.9054</v>
      </c>
      <c r="D9" s="2">
        <v>55</v>
      </c>
      <c r="E9" s="2">
        <v>0.79</v>
      </c>
      <c r="F9" s="2">
        <v>1</v>
      </c>
      <c r="G9" s="2">
        <v>6</v>
      </c>
      <c r="H9" s="17"/>
      <c r="I9" t="str">
        <f t="shared" si="0"/>
        <v>Cs2O</v>
      </c>
      <c r="J9" s="12">
        <f t="shared" si="1"/>
        <v>1.0601909327988177</v>
      </c>
      <c r="K9" s="13">
        <f t="shared" si="2"/>
        <v>0.9432263275069533</v>
      </c>
      <c r="M9" s="20"/>
      <c r="N9" s="23"/>
      <c r="O9" s="16"/>
      <c r="P9" s="16"/>
      <c r="Q9" s="20"/>
      <c r="R9" s="23"/>
      <c r="S9" s="16"/>
      <c r="T9" s="20"/>
      <c r="U9" s="20"/>
      <c r="V9" s="23"/>
      <c r="W9" s="16"/>
      <c r="X9" s="20"/>
      <c r="Y9" s="20"/>
      <c r="Z9" s="23"/>
      <c r="AA9" s="16"/>
      <c r="AB9" s="20"/>
      <c r="AC9" s="20"/>
      <c r="AD9" s="23"/>
      <c r="AE9" s="16"/>
    </row>
    <row r="10" spans="1:31" ht="17.25" customHeight="1">
      <c r="A10" s="1" t="s">
        <v>95</v>
      </c>
      <c r="B10" s="29" t="s">
        <v>137</v>
      </c>
      <c r="C10" s="2">
        <v>223</v>
      </c>
      <c r="D10" s="2">
        <v>87</v>
      </c>
      <c r="E10" s="2">
        <v>0.7</v>
      </c>
      <c r="F10" s="2">
        <v>1</v>
      </c>
      <c r="G10" s="2">
        <v>7</v>
      </c>
      <c r="H10" s="17"/>
      <c r="I10" t="str">
        <f t="shared" si="0"/>
        <v>Fr2O</v>
      </c>
      <c r="J10" s="12">
        <f t="shared" si="1"/>
        <v>1.0358730941704035</v>
      </c>
      <c r="K10" s="13">
        <f t="shared" si="2"/>
        <v>0.965369219094224</v>
      </c>
      <c r="M10" s="20"/>
      <c r="N10" s="23"/>
      <c r="O10" s="16"/>
      <c r="P10" s="16"/>
      <c r="Q10" s="20"/>
      <c r="R10" s="23"/>
      <c r="S10" s="16"/>
      <c r="T10" s="20"/>
      <c r="U10" s="20"/>
      <c r="V10" s="23"/>
      <c r="W10" s="16"/>
      <c r="X10" s="20"/>
      <c r="Y10" s="20"/>
      <c r="Z10" s="23"/>
      <c r="AA10" s="16"/>
      <c r="AB10" s="20"/>
      <c r="AC10" s="20"/>
      <c r="AD10" s="23"/>
      <c r="AE10" s="16"/>
    </row>
    <row r="11" spans="1:31" ht="17.25" customHeight="1">
      <c r="A11" s="1" t="s">
        <v>10</v>
      </c>
      <c r="B11" s="29" t="s">
        <v>138</v>
      </c>
      <c r="C11" s="2">
        <v>9.01218</v>
      </c>
      <c r="D11" s="2">
        <v>4</v>
      </c>
      <c r="E11" s="2">
        <v>1.57</v>
      </c>
      <c r="F11" s="2">
        <v>2</v>
      </c>
      <c r="G11" s="2">
        <v>2</v>
      </c>
      <c r="H11" s="17"/>
      <c r="I11" s="20"/>
      <c r="J11" s="21"/>
      <c r="K11" s="22"/>
      <c r="M11" t="str">
        <f aca="true" t="shared" si="3" ref="M11:M16">B11&amp;"O"</f>
        <v>BeO</v>
      </c>
      <c r="N11" s="14">
        <f aca="true" t="shared" si="4" ref="N11:N16">1/O11</f>
        <v>2.7753085269047</v>
      </c>
      <c r="O11" s="15">
        <f aca="true" t="shared" si="5" ref="O11:O16">C11/(C11+Oxygen)</f>
        <v>0.360320299637208</v>
      </c>
      <c r="P11" s="16"/>
      <c r="Q11" s="20"/>
      <c r="R11" s="23"/>
      <c r="S11" s="16"/>
      <c r="T11" s="20"/>
      <c r="U11" s="20"/>
      <c r="V11" s="23"/>
      <c r="W11" s="16"/>
      <c r="X11" s="20"/>
      <c r="Y11" s="20"/>
      <c r="Z11" s="23"/>
      <c r="AA11" s="16"/>
      <c r="AB11" s="20"/>
      <c r="AC11" s="20"/>
      <c r="AD11" s="23"/>
      <c r="AE11" s="16"/>
    </row>
    <row r="12" spans="1:31" ht="17.25" customHeight="1">
      <c r="A12" s="1" t="s">
        <v>18</v>
      </c>
      <c r="B12" s="29" t="s">
        <v>139</v>
      </c>
      <c r="C12" s="2">
        <v>24.305</v>
      </c>
      <c r="D12" s="2">
        <v>12</v>
      </c>
      <c r="E12" s="2">
        <v>1.31</v>
      </c>
      <c r="F12" s="2">
        <v>2</v>
      </c>
      <c r="G12" s="2">
        <v>3</v>
      </c>
      <c r="H12" s="17"/>
      <c r="I12" s="20"/>
      <c r="J12" s="21"/>
      <c r="K12" s="22"/>
      <c r="M12" t="str">
        <f t="shared" si="3"/>
        <v>MgO</v>
      </c>
      <c r="N12" s="14">
        <f t="shared" si="4"/>
        <v>1.6582760748817118</v>
      </c>
      <c r="O12" s="15">
        <f t="shared" si="5"/>
        <v>0.6030358968251605</v>
      </c>
      <c r="P12" s="16"/>
      <c r="Q12" s="20"/>
      <c r="R12" s="23"/>
      <c r="S12" s="16"/>
      <c r="T12" s="20"/>
      <c r="U12" s="20"/>
      <c r="V12" s="23"/>
      <c r="W12" s="16"/>
      <c r="X12" s="20"/>
      <c r="Y12" s="20"/>
      <c r="Z12" s="23"/>
      <c r="AA12" s="16"/>
      <c r="AB12" s="20"/>
      <c r="AC12" s="20"/>
      <c r="AD12" s="23"/>
      <c r="AE12" s="16"/>
    </row>
    <row r="13" spans="1:31" ht="17.25" customHeight="1">
      <c r="A13" s="1" t="s">
        <v>26</v>
      </c>
      <c r="B13" s="29" t="s">
        <v>140</v>
      </c>
      <c r="C13" s="2">
        <v>40.078</v>
      </c>
      <c r="D13" s="2">
        <v>20</v>
      </c>
      <c r="E13" s="5">
        <v>1</v>
      </c>
      <c r="F13" s="2">
        <v>2</v>
      </c>
      <c r="G13" s="2">
        <v>4</v>
      </c>
      <c r="H13" s="17"/>
      <c r="I13" s="20"/>
      <c r="J13" s="21"/>
      <c r="K13" s="22"/>
      <c r="M13" t="str">
        <f t="shared" si="3"/>
        <v>CaO</v>
      </c>
      <c r="N13" s="14">
        <f t="shared" si="4"/>
        <v>1.3992065472328958</v>
      </c>
      <c r="O13" s="15">
        <f t="shared" si="5"/>
        <v>0.7146907666903245</v>
      </c>
      <c r="P13" s="16"/>
      <c r="Q13" s="20"/>
      <c r="R13" s="23"/>
      <c r="S13" s="16"/>
      <c r="T13" s="20"/>
      <c r="U13" s="20"/>
      <c r="V13" s="23"/>
      <c r="W13" s="16"/>
      <c r="X13" s="20"/>
      <c r="Y13" s="20"/>
      <c r="Z13" s="23"/>
      <c r="AA13" s="16"/>
      <c r="AB13" s="20"/>
      <c r="AC13" s="20"/>
      <c r="AD13" s="23"/>
      <c r="AE13" s="16"/>
    </row>
    <row r="14" spans="1:31" ht="17.25" customHeight="1">
      <c r="A14" s="1" t="s">
        <v>44</v>
      </c>
      <c r="B14" s="29" t="s">
        <v>141</v>
      </c>
      <c r="C14" s="2">
        <v>87.62</v>
      </c>
      <c r="D14" s="2">
        <v>38</v>
      </c>
      <c r="E14" s="2">
        <v>0.95</v>
      </c>
      <c r="F14" s="2">
        <v>2</v>
      </c>
      <c r="G14" s="2">
        <v>5</v>
      </c>
      <c r="H14" s="17"/>
      <c r="I14" s="20"/>
      <c r="J14" s="21"/>
      <c r="K14" s="22"/>
      <c r="M14" t="str">
        <f t="shared" si="3"/>
        <v>SrO</v>
      </c>
      <c r="N14" s="14">
        <f t="shared" si="4"/>
        <v>1.1825998630449668</v>
      </c>
      <c r="O14" s="15">
        <f t="shared" si="5"/>
        <v>0.8455945508273548</v>
      </c>
      <c r="P14" s="16"/>
      <c r="Q14" s="20"/>
      <c r="R14" s="23"/>
      <c r="S14" s="16"/>
      <c r="T14" s="20"/>
      <c r="U14" s="20"/>
      <c r="V14" s="23"/>
      <c r="W14" s="16"/>
      <c r="X14" s="20"/>
      <c r="Y14" s="20"/>
      <c r="Z14" s="23"/>
      <c r="AA14" s="16"/>
      <c r="AB14" s="20"/>
      <c r="AC14" s="20"/>
      <c r="AD14" s="23"/>
      <c r="AE14" s="16"/>
    </row>
    <row r="15" spans="1:31" ht="17.25" customHeight="1">
      <c r="A15" s="1" t="s">
        <v>62</v>
      </c>
      <c r="B15" s="29" t="s">
        <v>142</v>
      </c>
      <c r="C15" s="2">
        <v>137.327</v>
      </c>
      <c r="D15" s="2">
        <v>56</v>
      </c>
      <c r="E15" s="2">
        <v>0.89</v>
      </c>
      <c r="F15" s="2">
        <v>2</v>
      </c>
      <c r="G15" s="2">
        <v>6</v>
      </c>
      <c r="H15" s="17"/>
      <c r="I15" s="20"/>
      <c r="J15" s="21"/>
      <c r="K15" s="22"/>
      <c r="M15" t="str">
        <f t="shared" si="3"/>
        <v>BaO</v>
      </c>
      <c r="N15" s="14">
        <f t="shared" si="4"/>
        <v>1.1165058582798721</v>
      </c>
      <c r="O15" s="15">
        <f t="shared" si="5"/>
        <v>0.8956513685836228</v>
      </c>
      <c r="P15" s="16"/>
      <c r="Q15" s="20"/>
      <c r="R15" s="23"/>
      <c r="S15" s="16"/>
      <c r="T15" s="20"/>
      <c r="U15" s="20"/>
      <c r="V15" s="23"/>
      <c r="W15" s="16"/>
      <c r="X15" s="20"/>
      <c r="Y15" s="20"/>
      <c r="Z15" s="23"/>
      <c r="AA15" s="16"/>
      <c r="AB15" s="20"/>
      <c r="AC15" s="20"/>
      <c r="AD15" s="23"/>
      <c r="AE15" s="16"/>
    </row>
    <row r="16" spans="1:31" ht="17.25" customHeight="1">
      <c r="A16" s="1" t="s">
        <v>96</v>
      </c>
      <c r="B16" s="29" t="s">
        <v>143</v>
      </c>
      <c r="C16" s="2">
        <v>226.0254</v>
      </c>
      <c r="D16" s="2">
        <v>88</v>
      </c>
      <c r="E16" s="2">
        <v>0.89</v>
      </c>
      <c r="F16" s="2">
        <v>2</v>
      </c>
      <c r="G16" s="2">
        <v>7</v>
      </c>
      <c r="H16" s="17"/>
      <c r="I16" s="20"/>
      <c r="J16" s="21"/>
      <c r="K16" s="22"/>
      <c r="M16" t="str">
        <f t="shared" si="3"/>
        <v>RaO</v>
      </c>
      <c r="N16" s="14">
        <f t="shared" si="4"/>
        <v>1.070785849731933</v>
      </c>
      <c r="O16" s="15">
        <f t="shared" si="5"/>
        <v>0.9338935514046494</v>
      </c>
      <c r="P16" s="16"/>
      <c r="Q16" s="20"/>
      <c r="R16" s="23"/>
      <c r="S16" s="16"/>
      <c r="T16" s="20"/>
      <c r="U16" s="20"/>
      <c r="V16" s="23"/>
      <c r="W16" s="16"/>
      <c r="X16" s="20"/>
      <c r="Y16" s="20"/>
      <c r="Z16" s="23"/>
      <c r="AA16" s="16"/>
      <c r="AB16" s="20"/>
      <c r="AC16" s="20"/>
      <c r="AD16" s="23"/>
      <c r="AE16" s="16"/>
    </row>
    <row r="17" spans="1:31" ht="17.25" customHeight="1">
      <c r="A17" s="1" t="s">
        <v>27</v>
      </c>
      <c r="B17" s="29" t="s">
        <v>144</v>
      </c>
      <c r="C17" s="2">
        <v>44.95591</v>
      </c>
      <c r="D17" s="2">
        <v>21</v>
      </c>
      <c r="E17" s="2">
        <v>1.36</v>
      </c>
      <c r="F17" s="2">
        <v>3</v>
      </c>
      <c r="G17" s="2">
        <v>4</v>
      </c>
      <c r="H17" s="17"/>
      <c r="I17" s="20"/>
      <c r="J17" s="21"/>
      <c r="K17" s="22"/>
      <c r="L17" s="20"/>
      <c r="M17" s="20"/>
      <c r="N17" s="23"/>
      <c r="O17" s="16"/>
      <c r="P17" s="16"/>
      <c r="Q17" t="str">
        <f aca="true" t="shared" si="6" ref="Q17:Q34">B17&amp;"2O3"</f>
        <v>Sc2O3</v>
      </c>
      <c r="R17" s="14">
        <f aca="true" t="shared" si="7" ref="R17:R34">1/S17</f>
        <v>1.5338363743498908</v>
      </c>
      <c r="S17" s="15">
        <f aca="true" t="shared" si="8" ref="S17:S34">2*C17/((C17*2)+(Oxygen*3))</f>
        <v>0.6519600243695128</v>
      </c>
      <c r="U17" s="20"/>
      <c r="V17" s="23"/>
      <c r="W17" s="16"/>
      <c r="X17" s="20"/>
      <c r="Y17" s="20"/>
      <c r="Z17" s="23"/>
      <c r="AA17" s="16"/>
      <c r="AB17" s="20"/>
      <c r="AC17" s="20"/>
      <c r="AD17" s="23"/>
      <c r="AE17" s="16"/>
    </row>
    <row r="18" spans="1:31" ht="17.25" customHeight="1">
      <c r="A18" s="1" t="s">
        <v>45</v>
      </c>
      <c r="B18" s="29" t="s">
        <v>145</v>
      </c>
      <c r="C18" s="2">
        <v>88.90585</v>
      </c>
      <c r="D18" s="2">
        <v>39</v>
      </c>
      <c r="E18" s="2">
        <v>1.22</v>
      </c>
      <c r="F18" s="2">
        <v>3</v>
      </c>
      <c r="G18" s="2">
        <v>5</v>
      </c>
      <c r="H18" s="17"/>
      <c r="I18" s="20"/>
      <c r="J18" s="21"/>
      <c r="K18" s="22"/>
      <c r="L18" s="20"/>
      <c r="M18" s="20"/>
      <c r="N18" s="23"/>
      <c r="O18" s="16"/>
      <c r="P18" s="16"/>
      <c r="Q18" t="str">
        <f t="shared" si="6"/>
        <v>Y2O3</v>
      </c>
      <c r="R18" s="14">
        <f t="shared" si="7"/>
        <v>1.2699383673852733</v>
      </c>
      <c r="S18" s="15">
        <f t="shared" si="8"/>
        <v>0.7874397889552229</v>
      </c>
      <c r="U18" s="20"/>
      <c r="V18" s="23"/>
      <c r="W18" s="16"/>
      <c r="X18" s="20"/>
      <c r="Y18" s="20"/>
      <c r="Z18" s="23"/>
      <c r="AA18" s="16"/>
      <c r="AB18" s="20"/>
      <c r="AC18" s="20"/>
      <c r="AD18" s="23"/>
      <c r="AE18" s="16"/>
    </row>
    <row r="19" spans="1:31" ht="17.25" customHeight="1">
      <c r="A19" s="1" t="s">
        <v>63</v>
      </c>
      <c r="B19" s="29" t="s">
        <v>146</v>
      </c>
      <c r="C19" s="2">
        <v>138.9055</v>
      </c>
      <c r="D19" s="2">
        <v>57</v>
      </c>
      <c r="E19" s="2">
        <v>1.1</v>
      </c>
      <c r="F19" s="2">
        <v>3</v>
      </c>
      <c r="G19" s="2">
        <v>6</v>
      </c>
      <c r="H19" s="17"/>
      <c r="I19" s="20"/>
      <c r="J19" s="21"/>
      <c r="K19" s="22"/>
      <c r="L19" s="20"/>
      <c r="M19" s="20"/>
      <c r="N19" s="23"/>
      <c r="O19" s="16"/>
      <c r="P19" s="16"/>
      <c r="Q19" t="str">
        <f t="shared" si="6"/>
        <v>La2O3</v>
      </c>
      <c r="R19" s="14">
        <f t="shared" si="7"/>
        <v>1.1727728563663786</v>
      </c>
      <c r="S19" s="15">
        <f t="shared" si="8"/>
        <v>0.8526800348179241</v>
      </c>
      <c r="U19" s="20"/>
      <c r="V19" s="23"/>
      <c r="W19" s="16"/>
      <c r="X19" s="20"/>
      <c r="Y19" s="20"/>
      <c r="Z19" s="23"/>
      <c r="AA19" s="16"/>
      <c r="AB19" s="20"/>
      <c r="AC19" s="20"/>
      <c r="AD19" s="23"/>
      <c r="AE19" s="16"/>
    </row>
    <row r="20" spans="1:31" ht="17.25" customHeight="1">
      <c r="A20" s="1" t="s">
        <v>64</v>
      </c>
      <c r="B20" s="29" t="s">
        <v>147</v>
      </c>
      <c r="C20" s="2">
        <v>140.115</v>
      </c>
      <c r="D20" s="2">
        <v>58</v>
      </c>
      <c r="E20" s="2">
        <v>1.12</v>
      </c>
      <c r="F20" s="2">
        <v>3</v>
      </c>
      <c r="G20" s="2">
        <v>6</v>
      </c>
      <c r="H20" s="17"/>
      <c r="I20" s="20"/>
      <c r="J20" s="21"/>
      <c r="K20" s="22"/>
      <c r="L20" s="20"/>
      <c r="M20" s="20"/>
      <c r="N20" s="23"/>
      <c r="O20" s="16"/>
      <c r="P20" s="16"/>
      <c r="Q20" t="str">
        <f t="shared" si="6"/>
        <v>Ce2O3</v>
      </c>
      <c r="R20" s="14">
        <f t="shared" si="7"/>
        <v>1.171281447382507</v>
      </c>
      <c r="S20" s="15">
        <f t="shared" si="8"/>
        <v>0.8537657641847959</v>
      </c>
      <c r="U20" t="str">
        <f>B20&amp;"O2"</f>
        <v>CeO2</v>
      </c>
      <c r="V20" s="14">
        <f>1/W20</f>
        <v>1.2283752631766762</v>
      </c>
      <c r="W20" s="15">
        <f>C20/((C20)+(Oxygen*2))</f>
        <v>0.8140834726791228</v>
      </c>
      <c r="Y20" s="20"/>
      <c r="Z20" s="23"/>
      <c r="AA20" s="16"/>
      <c r="AB20" s="20"/>
      <c r="AC20" s="20"/>
      <c r="AD20" s="23"/>
      <c r="AE20" s="16"/>
    </row>
    <row r="21" spans="1:31" ht="17.25" customHeight="1">
      <c r="A21" s="1" t="s">
        <v>65</v>
      </c>
      <c r="B21" s="29" t="s">
        <v>148</v>
      </c>
      <c r="C21" s="2">
        <v>140.90765</v>
      </c>
      <c r="D21" s="2">
        <v>59</v>
      </c>
      <c r="E21" s="2">
        <v>1.13</v>
      </c>
      <c r="F21" s="2">
        <v>3</v>
      </c>
      <c r="G21" s="2">
        <v>6</v>
      </c>
      <c r="H21" s="17"/>
      <c r="I21" s="20"/>
      <c r="J21" s="21"/>
      <c r="K21" s="22"/>
      <c r="L21" s="20"/>
      <c r="M21" s="20"/>
      <c r="N21" s="23"/>
      <c r="O21" s="16"/>
      <c r="P21" s="16"/>
      <c r="Q21" t="str">
        <f t="shared" si="6"/>
        <v>Pr2O3</v>
      </c>
      <c r="R21" s="14">
        <f t="shared" si="7"/>
        <v>1.1703179351866275</v>
      </c>
      <c r="S21" s="15">
        <f t="shared" si="8"/>
        <v>0.8544686618346429</v>
      </c>
      <c r="U21" s="20"/>
      <c r="V21" s="23"/>
      <c r="W21" s="16"/>
      <c r="X21" s="20"/>
      <c r="Y21" s="20"/>
      <c r="Z21" s="23"/>
      <c r="AA21" s="16"/>
      <c r="AB21" s="20"/>
      <c r="AC21" s="20"/>
      <c r="AD21" s="23"/>
      <c r="AE21" s="16"/>
    </row>
    <row r="22" spans="1:31" ht="17.25" customHeight="1">
      <c r="A22" s="1" t="s">
        <v>66</v>
      </c>
      <c r="B22" s="29" t="s">
        <v>149</v>
      </c>
      <c r="C22" s="2">
        <v>144.24</v>
      </c>
      <c r="D22" s="2">
        <v>60</v>
      </c>
      <c r="E22" s="2">
        <v>2.85</v>
      </c>
      <c r="F22" s="2">
        <v>3</v>
      </c>
      <c r="G22" s="2">
        <v>6</v>
      </c>
      <c r="H22" s="17"/>
      <c r="I22" s="20"/>
      <c r="J22" s="21"/>
      <c r="K22" s="22"/>
      <c r="L22" s="20"/>
      <c r="M22" s="20"/>
      <c r="N22" s="23"/>
      <c r="O22" s="16"/>
      <c r="P22" s="16"/>
      <c r="Q22" t="str">
        <f t="shared" si="6"/>
        <v>Nd2O3</v>
      </c>
      <c r="R22" s="14">
        <f t="shared" si="7"/>
        <v>1.1663831114808652</v>
      </c>
      <c r="S22" s="15">
        <f t="shared" si="8"/>
        <v>0.8573512340472578</v>
      </c>
      <c r="U22" s="20"/>
      <c r="V22" s="23"/>
      <c r="W22" s="16"/>
      <c r="X22" s="20"/>
      <c r="Y22" s="20"/>
      <c r="Z22" s="23"/>
      <c r="AA22" s="16"/>
      <c r="AB22" s="20"/>
      <c r="AC22" s="20"/>
      <c r="AD22" s="23"/>
      <c r="AE22" s="16"/>
    </row>
    <row r="23" spans="1:31" ht="17.25" customHeight="1">
      <c r="A23" s="1" t="s">
        <v>67</v>
      </c>
      <c r="B23" s="29" t="s">
        <v>150</v>
      </c>
      <c r="C23" s="2">
        <v>145</v>
      </c>
      <c r="D23" s="2">
        <v>61</v>
      </c>
      <c r="E23" s="2">
        <v>1.3</v>
      </c>
      <c r="F23" s="2">
        <v>3</v>
      </c>
      <c r="G23" s="2">
        <v>6</v>
      </c>
      <c r="H23" s="17"/>
      <c r="I23" s="20"/>
      <c r="J23" s="21"/>
      <c r="K23" s="22"/>
      <c r="L23" s="20"/>
      <c r="M23" s="20"/>
      <c r="N23" s="23"/>
      <c r="O23" s="16"/>
      <c r="P23" s="16"/>
      <c r="Q23" t="str">
        <f t="shared" si="6"/>
        <v>Pm2O3</v>
      </c>
      <c r="R23" s="14">
        <f t="shared" si="7"/>
        <v>1.1655110344827586</v>
      </c>
      <c r="S23" s="15">
        <f t="shared" si="8"/>
        <v>0.8579927348725526</v>
      </c>
      <c r="U23" s="20"/>
      <c r="V23" s="23"/>
      <c r="W23" s="16"/>
      <c r="X23" s="20"/>
      <c r="Y23" s="20"/>
      <c r="Z23" s="23"/>
      <c r="AA23" s="16"/>
      <c r="AB23" s="20"/>
      <c r="AC23" s="20"/>
      <c r="AD23" s="23"/>
      <c r="AE23" s="16"/>
    </row>
    <row r="24" spans="1:31" ht="17.25" customHeight="1">
      <c r="A24" s="1" t="s">
        <v>68</v>
      </c>
      <c r="B24" s="29" t="s">
        <v>69</v>
      </c>
      <c r="C24" s="2">
        <v>144</v>
      </c>
      <c r="D24" s="2">
        <v>61</v>
      </c>
      <c r="E24" s="2">
        <v>1.2</v>
      </c>
      <c r="F24" s="2">
        <v>3</v>
      </c>
      <c r="G24" s="2">
        <v>6</v>
      </c>
      <c r="H24" s="17"/>
      <c r="I24" s="20"/>
      <c r="J24" s="21"/>
      <c r="K24" s="22"/>
      <c r="L24" s="20"/>
      <c r="M24" s="20"/>
      <c r="N24" s="23"/>
      <c r="O24" s="16"/>
      <c r="P24" s="16"/>
      <c r="Q24" t="str">
        <f t="shared" si="6"/>
        <v>REE2O3</v>
      </c>
      <c r="R24" s="14">
        <f t="shared" si="7"/>
        <v>1.1666604166666665</v>
      </c>
      <c r="S24" s="15">
        <f t="shared" si="8"/>
        <v>0.8571474490041912</v>
      </c>
      <c r="U24" s="20"/>
      <c r="V24" s="23"/>
      <c r="W24" s="16"/>
      <c r="X24" s="20"/>
      <c r="Y24" s="20"/>
      <c r="Z24" s="23"/>
      <c r="AA24" s="16"/>
      <c r="AB24" s="20"/>
      <c r="AC24" s="20"/>
      <c r="AD24" s="23"/>
      <c r="AE24" s="16"/>
    </row>
    <row r="25" spans="1:31" ht="17.25" customHeight="1">
      <c r="A25" s="1" t="s">
        <v>70</v>
      </c>
      <c r="B25" s="29" t="s">
        <v>151</v>
      </c>
      <c r="C25" s="2">
        <v>150.36</v>
      </c>
      <c r="D25" s="2">
        <v>62</v>
      </c>
      <c r="E25" s="2">
        <v>1.17</v>
      </c>
      <c r="F25" s="2">
        <v>3</v>
      </c>
      <c r="G25" s="2">
        <v>6</v>
      </c>
      <c r="H25" s="17"/>
      <c r="I25" s="20"/>
      <c r="J25" s="21"/>
      <c r="K25" s="22"/>
      <c r="L25" s="20"/>
      <c r="M25" s="20"/>
      <c r="N25" s="23"/>
      <c r="O25" s="16"/>
      <c r="P25" s="16"/>
      <c r="Q25" t="str">
        <f t="shared" si="6"/>
        <v>Sm2O3</v>
      </c>
      <c r="R25" s="14">
        <f t="shared" si="7"/>
        <v>1.1596109337589784</v>
      </c>
      <c r="S25" s="15">
        <f t="shared" si="8"/>
        <v>0.8623582021242368</v>
      </c>
      <c r="U25" s="20"/>
      <c r="V25" s="23"/>
      <c r="W25" s="16"/>
      <c r="X25" s="20"/>
      <c r="Y25" s="20"/>
      <c r="Z25" s="23"/>
      <c r="AA25" s="16"/>
      <c r="AB25" s="20"/>
      <c r="AC25" s="20"/>
      <c r="AD25" s="23"/>
      <c r="AE25" s="16"/>
    </row>
    <row r="26" spans="1:31" ht="17.25" customHeight="1">
      <c r="A26" s="1" t="s">
        <v>71</v>
      </c>
      <c r="B26" s="29" t="s">
        <v>186</v>
      </c>
      <c r="C26" s="2">
        <v>151.965</v>
      </c>
      <c r="D26" s="2">
        <v>63</v>
      </c>
      <c r="E26" s="2">
        <v>1.1</v>
      </c>
      <c r="F26" s="2">
        <v>3</v>
      </c>
      <c r="G26" s="2">
        <v>6</v>
      </c>
      <c r="H26" s="17"/>
      <c r="I26" s="20"/>
      <c r="J26" s="21"/>
      <c r="K26" s="22"/>
      <c r="L26" s="20"/>
      <c r="M26" s="20"/>
      <c r="N26" s="23"/>
      <c r="O26" s="16"/>
      <c r="P26" s="16"/>
      <c r="Q26" t="str">
        <f t="shared" si="6"/>
        <v>Eu2O3</v>
      </c>
      <c r="R26" s="14">
        <f t="shared" si="7"/>
        <v>1.157925180140164</v>
      </c>
      <c r="S26" s="15">
        <f t="shared" si="8"/>
        <v>0.8636136575585588</v>
      </c>
      <c r="U26" s="20"/>
      <c r="V26" s="23"/>
      <c r="W26" s="16"/>
      <c r="X26" s="20"/>
      <c r="Y26" s="20"/>
      <c r="Z26" s="23"/>
      <c r="AA26" s="16"/>
      <c r="AB26" s="20"/>
      <c r="AC26" s="20"/>
      <c r="AD26" s="23"/>
      <c r="AE26" s="16"/>
    </row>
    <row r="27" spans="1:31" ht="17.25" customHeight="1">
      <c r="A27" s="1" t="s">
        <v>72</v>
      </c>
      <c r="B27" s="29" t="s">
        <v>152</v>
      </c>
      <c r="C27" s="2">
        <v>157.25</v>
      </c>
      <c r="D27" s="2">
        <v>64</v>
      </c>
      <c r="E27" s="2">
        <v>1.2</v>
      </c>
      <c r="F27" s="2">
        <v>3</v>
      </c>
      <c r="G27" s="2">
        <v>6</v>
      </c>
      <c r="H27" s="17"/>
      <c r="I27" s="20"/>
      <c r="J27" s="21"/>
      <c r="K27" s="22"/>
      <c r="L27" s="20"/>
      <c r="M27" s="20"/>
      <c r="N27" s="23"/>
      <c r="O27" s="16"/>
      <c r="P27" s="16"/>
      <c r="Q27" t="str">
        <f t="shared" si="6"/>
        <v>Gd2O3</v>
      </c>
      <c r="R27" s="14">
        <f t="shared" si="7"/>
        <v>1.1526174880763116</v>
      </c>
      <c r="S27" s="15">
        <f t="shared" si="8"/>
        <v>0.8675905149322121</v>
      </c>
      <c r="U27" s="20"/>
      <c r="V27" s="23"/>
      <c r="W27" s="16"/>
      <c r="X27" s="20"/>
      <c r="Y27" s="20"/>
      <c r="Z27" s="23"/>
      <c r="AA27" s="16"/>
      <c r="AB27" s="20"/>
      <c r="AC27" s="20"/>
      <c r="AD27" s="23"/>
      <c r="AE27" s="16"/>
    </row>
    <row r="28" spans="1:31" ht="17.25" customHeight="1">
      <c r="A28" s="1" t="s">
        <v>73</v>
      </c>
      <c r="B28" s="29" t="s">
        <v>153</v>
      </c>
      <c r="C28" s="2">
        <v>158.92534</v>
      </c>
      <c r="D28" s="2">
        <v>65</v>
      </c>
      <c r="E28" s="2">
        <v>1.3</v>
      </c>
      <c r="F28" s="2">
        <v>3</v>
      </c>
      <c r="G28" s="2">
        <v>6</v>
      </c>
      <c r="H28" s="17"/>
      <c r="I28" s="20"/>
      <c r="J28" s="21"/>
      <c r="K28" s="22"/>
      <c r="L28" s="20"/>
      <c r="M28" s="20"/>
      <c r="N28" s="23"/>
      <c r="O28" s="16"/>
      <c r="P28" s="16"/>
      <c r="Q28" t="str">
        <f t="shared" si="6"/>
        <v>Tb2O3</v>
      </c>
      <c r="R28" s="14">
        <f t="shared" si="7"/>
        <v>1.1510086434296758</v>
      </c>
      <c r="S28" s="15">
        <f t="shared" si="8"/>
        <v>0.8688032063949465</v>
      </c>
      <c r="U28" s="20"/>
      <c r="V28" s="23"/>
      <c r="W28" s="16"/>
      <c r="X28" s="20"/>
      <c r="Y28" s="20"/>
      <c r="Z28" s="23"/>
      <c r="AA28" s="16"/>
      <c r="AB28" s="20"/>
      <c r="AC28" s="20"/>
      <c r="AD28" s="23"/>
      <c r="AE28" s="16"/>
    </row>
    <row r="29" spans="1:31" ht="17.25" customHeight="1">
      <c r="A29" s="1" t="s">
        <v>74</v>
      </c>
      <c r="B29" s="29" t="s">
        <v>154</v>
      </c>
      <c r="C29" s="2">
        <v>162.5</v>
      </c>
      <c r="D29" s="2">
        <v>66</v>
      </c>
      <c r="E29" s="2">
        <v>1.22</v>
      </c>
      <c r="F29" s="2">
        <v>3</v>
      </c>
      <c r="G29" s="2">
        <v>6</v>
      </c>
      <c r="H29" s="17"/>
      <c r="I29" s="20"/>
      <c r="J29" s="21"/>
      <c r="K29" s="22"/>
      <c r="L29" s="20"/>
      <c r="M29" s="20"/>
      <c r="N29" s="23"/>
      <c r="O29" s="16"/>
      <c r="P29" s="16"/>
      <c r="Q29" t="str">
        <f t="shared" si="6"/>
        <v>Dy2O3</v>
      </c>
      <c r="R29" s="14">
        <f t="shared" si="7"/>
        <v>1.1476867692307693</v>
      </c>
      <c r="S29" s="15">
        <f t="shared" si="8"/>
        <v>0.8713178776734043</v>
      </c>
      <c r="U29" s="20"/>
      <c r="V29" s="23"/>
      <c r="W29" s="16"/>
      <c r="X29" s="20"/>
      <c r="Y29" s="20"/>
      <c r="AA29" s="16"/>
      <c r="AB29" s="20"/>
      <c r="AC29" s="20"/>
      <c r="AD29" s="23"/>
      <c r="AE29" s="16"/>
    </row>
    <row r="30" spans="1:31" ht="17.25" customHeight="1">
      <c r="A30" s="1" t="s">
        <v>76</v>
      </c>
      <c r="B30" s="29" t="s">
        <v>155</v>
      </c>
      <c r="C30" s="2">
        <v>167.26</v>
      </c>
      <c r="D30" s="2">
        <v>68</v>
      </c>
      <c r="E30" s="2">
        <v>1.24</v>
      </c>
      <c r="F30" s="2">
        <v>3</v>
      </c>
      <c r="G30" s="2">
        <v>6</v>
      </c>
      <c r="H30" s="17"/>
      <c r="I30" s="20"/>
      <c r="J30" s="21"/>
      <c r="K30" s="22"/>
      <c r="L30" s="20"/>
      <c r="M30" s="20"/>
      <c r="N30" s="23"/>
      <c r="O30" s="16"/>
      <c r="P30" s="16"/>
      <c r="Q30" t="str">
        <f t="shared" si="6"/>
        <v>Er2O3</v>
      </c>
      <c r="R30" s="14">
        <f t="shared" si="7"/>
        <v>1.1434837976802583</v>
      </c>
      <c r="S30" s="15">
        <f t="shared" si="8"/>
        <v>0.8745204803327005</v>
      </c>
      <c r="U30" s="20"/>
      <c r="V30" s="23"/>
      <c r="W30" s="16"/>
      <c r="X30" s="20"/>
      <c r="Y30" s="20"/>
      <c r="Z30" s="23"/>
      <c r="AA30" s="16"/>
      <c r="AB30" s="20"/>
      <c r="AC30" s="20"/>
      <c r="AD30" s="23"/>
      <c r="AE30" s="16"/>
    </row>
    <row r="31" spans="1:31" ht="17.25" customHeight="1">
      <c r="A31" s="1" t="s">
        <v>77</v>
      </c>
      <c r="B31" s="29" t="s">
        <v>156</v>
      </c>
      <c r="C31" s="2">
        <v>168.93421</v>
      </c>
      <c r="D31" s="2">
        <v>69</v>
      </c>
      <c r="E31" s="2">
        <v>1.25</v>
      </c>
      <c r="F31" s="2">
        <v>3</v>
      </c>
      <c r="G31" s="2">
        <v>6</v>
      </c>
      <c r="H31" s="17"/>
      <c r="I31" s="20"/>
      <c r="J31" s="21"/>
      <c r="K31" s="22"/>
      <c r="L31" s="20"/>
      <c r="M31" s="20"/>
      <c r="N31" s="23"/>
      <c r="O31" s="16"/>
      <c r="P31" s="16"/>
      <c r="Q31" t="str">
        <f t="shared" si="6"/>
        <v>Tm2O3</v>
      </c>
      <c r="R31" s="14">
        <f t="shared" si="7"/>
        <v>1.14206181211017</v>
      </c>
      <c r="S31" s="15">
        <f t="shared" si="8"/>
        <v>0.875609349158007</v>
      </c>
      <c r="U31" s="20"/>
      <c r="V31" s="23"/>
      <c r="W31" s="16"/>
      <c r="X31" s="20"/>
      <c r="Y31" s="20"/>
      <c r="Z31" s="23"/>
      <c r="AA31" s="16"/>
      <c r="AB31" s="20"/>
      <c r="AC31" s="20"/>
      <c r="AD31" s="23"/>
      <c r="AE31" s="16"/>
    </row>
    <row r="32" spans="1:31" ht="17.25" customHeight="1">
      <c r="A32" s="1" t="s">
        <v>78</v>
      </c>
      <c r="B32" s="29" t="s">
        <v>157</v>
      </c>
      <c r="C32" s="2">
        <v>173.04</v>
      </c>
      <c r="D32" s="2">
        <v>70</v>
      </c>
      <c r="E32" s="2">
        <v>1.3</v>
      </c>
      <c r="F32" s="2">
        <v>3</v>
      </c>
      <c r="G32" s="2">
        <v>6</v>
      </c>
      <c r="H32" s="17"/>
      <c r="I32" s="20"/>
      <c r="J32" s="21"/>
      <c r="K32" s="22"/>
      <c r="L32" s="20"/>
      <c r="M32" s="20"/>
      <c r="N32" s="23"/>
      <c r="O32" s="16"/>
      <c r="P32" s="16"/>
      <c r="Q32" t="str">
        <f t="shared" si="6"/>
        <v>Yb2O3</v>
      </c>
      <c r="R32" s="14">
        <f t="shared" si="7"/>
        <v>1.1386910540915394</v>
      </c>
      <c r="S32" s="15">
        <f t="shared" si="8"/>
        <v>0.8782013316138777</v>
      </c>
      <c r="U32" s="20"/>
      <c r="V32" s="23"/>
      <c r="W32" s="16"/>
      <c r="X32" s="20"/>
      <c r="Y32" s="20"/>
      <c r="Z32" s="23"/>
      <c r="AA32" s="16"/>
      <c r="AB32" s="20"/>
      <c r="AC32" s="20"/>
      <c r="AD32" s="23"/>
      <c r="AE32" s="16"/>
    </row>
    <row r="33" spans="1:31" ht="17.25" customHeight="1">
      <c r="A33" s="1" t="s">
        <v>79</v>
      </c>
      <c r="B33" s="29" t="s">
        <v>158</v>
      </c>
      <c r="C33" s="2">
        <v>174.967</v>
      </c>
      <c r="D33" s="2">
        <v>71</v>
      </c>
      <c r="E33" s="2">
        <v>1.27</v>
      </c>
      <c r="F33" s="2">
        <v>3</v>
      </c>
      <c r="G33" s="2">
        <v>6</v>
      </c>
      <c r="H33" s="17"/>
      <c r="I33" s="20"/>
      <c r="J33" s="21"/>
      <c r="K33" s="22"/>
      <c r="L33" s="20"/>
      <c r="M33" s="20"/>
      <c r="N33" s="23"/>
      <c r="O33" s="16"/>
      <c r="P33" s="16"/>
      <c r="Q33" t="str">
        <f t="shared" si="6"/>
        <v>Lu2O3</v>
      </c>
      <c r="R33" s="14">
        <f t="shared" si="7"/>
        <v>1.137163579417833</v>
      </c>
      <c r="S33" s="15">
        <f t="shared" si="8"/>
        <v>0.8793809598720587</v>
      </c>
      <c r="U33" s="20"/>
      <c r="V33" s="23"/>
      <c r="W33" s="16"/>
      <c r="X33" s="20"/>
      <c r="Y33" s="20"/>
      <c r="Z33" s="23"/>
      <c r="AA33" s="16"/>
      <c r="AB33" s="20"/>
      <c r="AC33" s="20"/>
      <c r="AD33" s="23"/>
      <c r="AE33" s="16"/>
    </row>
    <row r="34" spans="1:31" ht="17.25" customHeight="1">
      <c r="A34" s="1" t="s">
        <v>75</v>
      </c>
      <c r="B34" s="29" t="s">
        <v>159</v>
      </c>
      <c r="C34" s="2">
        <v>164.93032</v>
      </c>
      <c r="D34" s="2">
        <v>67</v>
      </c>
      <c r="E34" s="2">
        <v>1.23</v>
      </c>
      <c r="F34" s="2">
        <v>3</v>
      </c>
      <c r="G34" s="2">
        <v>7</v>
      </c>
      <c r="H34" s="17"/>
      <c r="I34" s="20"/>
      <c r="J34" s="21"/>
      <c r="K34" s="22"/>
      <c r="L34" s="20"/>
      <c r="M34" s="20"/>
      <c r="N34" s="23"/>
      <c r="O34" s="16"/>
      <c r="P34" s="16"/>
      <c r="Q34" t="str">
        <f t="shared" si="6"/>
        <v>Ho2O3</v>
      </c>
      <c r="R34" s="14">
        <f t="shared" si="7"/>
        <v>1.1455105404512644</v>
      </c>
      <c r="S34" s="15">
        <f t="shared" si="8"/>
        <v>0.872973198139284</v>
      </c>
      <c r="U34" s="20"/>
      <c r="V34" s="23"/>
      <c r="W34" s="16"/>
      <c r="X34" s="20"/>
      <c r="Y34" s="20"/>
      <c r="Z34" s="23"/>
      <c r="AA34" s="16"/>
      <c r="AB34" s="20"/>
      <c r="AC34" s="20"/>
      <c r="AD34" s="23"/>
      <c r="AE34" s="16"/>
    </row>
    <row r="35" spans="1:31" ht="17.25" customHeight="1">
      <c r="A35" s="1" t="s">
        <v>97</v>
      </c>
      <c r="B35" s="29" t="s">
        <v>160</v>
      </c>
      <c r="C35" s="2">
        <v>227</v>
      </c>
      <c r="D35" s="2">
        <v>89</v>
      </c>
      <c r="E35" s="2">
        <v>1.1</v>
      </c>
      <c r="F35" s="2">
        <v>3</v>
      </c>
      <c r="G35" s="2">
        <v>7</v>
      </c>
      <c r="H35" s="17"/>
      <c r="I35" s="20"/>
      <c r="J35" s="21"/>
      <c r="K35" s="22"/>
      <c r="L35" s="20"/>
      <c r="M35" s="20"/>
      <c r="N35" s="23"/>
      <c r="O35" s="16"/>
      <c r="P35" s="16"/>
      <c r="Q35" s="20"/>
      <c r="R35" s="23"/>
      <c r="S35" s="16"/>
      <c r="U35" t="str">
        <f aca="true" t="shared" si="9" ref="U35:U62">B35&amp;"O2"</f>
        <v>AcO2</v>
      </c>
      <c r="V35" s="14">
        <f aca="true" t="shared" si="10" ref="V35:V62">1/W35</f>
        <v>1.1409638766519823</v>
      </c>
      <c r="W35" s="15">
        <f aca="true" t="shared" si="11" ref="W35:W62">C35/((C35)+(Oxygen*2))</f>
        <v>0.8764519372290528</v>
      </c>
      <c r="Y35" s="20"/>
      <c r="Z35" s="23"/>
      <c r="AA35" s="16"/>
      <c r="AB35" s="20"/>
      <c r="AC35" s="20"/>
      <c r="AD35" s="23"/>
      <c r="AE35" s="16"/>
    </row>
    <row r="36" spans="1:31" ht="17.25" customHeight="1">
      <c r="A36" s="1" t="s">
        <v>98</v>
      </c>
      <c r="B36" s="29" t="s">
        <v>161</v>
      </c>
      <c r="C36" s="2">
        <v>232.0381</v>
      </c>
      <c r="D36" s="2">
        <v>90</v>
      </c>
      <c r="E36" s="2">
        <v>1.3</v>
      </c>
      <c r="F36" s="2">
        <v>3</v>
      </c>
      <c r="G36" s="2">
        <v>7</v>
      </c>
      <c r="H36" s="17"/>
      <c r="I36" s="20"/>
      <c r="J36" s="21"/>
      <c r="K36" s="22"/>
      <c r="L36" s="20"/>
      <c r="M36" s="20"/>
      <c r="N36" s="23"/>
      <c r="O36" s="16"/>
      <c r="P36" s="16"/>
      <c r="Q36" s="20"/>
      <c r="R36" s="23"/>
      <c r="S36" s="16"/>
      <c r="U36" t="str">
        <f t="shared" si="9"/>
        <v>ThO2</v>
      </c>
      <c r="V36" s="14">
        <f t="shared" si="10"/>
        <v>1.137903215032359</v>
      </c>
      <c r="W36" s="15">
        <f t="shared" si="11"/>
        <v>0.8788093633882234</v>
      </c>
      <c r="Y36" s="23"/>
      <c r="Z36" s="23"/>
      <c r="AA36" s="16"/>
      <c r="AB36" s="20"/>
      <c r="AC36" s="20"/>
      <c r="AD36" s="23"/>
      <c r="AE36" s="16"/>
    </row>
    <row r="37" spans="1:31" ht="17.25" customHeight="1">
      <c r="A37" s="1" t="s">
        <v>99</v>
      </c>
      <c r="B37" s="29" t="s">
        <v>162</v>
      </c>
      <c r="C37" s="2">
        <v>231.03588</v>
      </c>
      <c r="D37" s="2">
        <v>91</v>
      </c>
      <c r="E37" s="2">
        <v>1.5</v>
      </c>
      <c r="F37" s="2">
        <v>3</v>
      </c>
      <c r="G37" s="2">
        <v>7</v>
      </c>
      <c r="H37" s="17"/>
      <c r="I37" s="20"/>
      <c r="J37" s="21"/>
      <c r="K37" s="22"/>
      <c r="L37" s="20"/>
      <c r="M37" s="20"/>
      <c r="N37" s="23"/>
      <c r="O37" s="16"/>
      <c r="P37" s="16"/>
      <c r="Q37" s="20"/>
      <c r="R37" s="23"/>
      <c r="S37" s="16"/>
      <c r="U37" t="str">
        <f t="shared" si="9"/>
        <v>PaO2</v>
      </c>
      <c r="V37" s="14">
        <f t="shared" si="10"/>
        <v>1.1385014310331365</v>
      </c>
      <c r="W37" s="15">
        <f t="shared" si="11"/>
        <v>0.878347600400069</v>
      </c>
      <c r="Y37" s="20"/>
      <c r="Z37" s="23"/>
      <c r="AA37" s="16"/>
      <c r="AB37" s="20"/>
      <c r="AC37" s="20"/>
      <c r="AD37" s="23"/>
      <c r="AE37" s="16"/>
    </row>
    <row r="38" spans="1:31" ht="17.25" customHeight="1">
      <c r="A38" s="35" t="s">
        <v>100</v>
      </c>
      <c r="B38" s="29" t="s">
        <v>163</v>
      </c>
      <c r="C38" s="2">
        <v>238.0289</v>
      </c>
      <c r="D38" s="2">
        <v>92</v>
      </c>
      <c r="E38" s="2">
        <v>1.38</v>
      </c>
      <c r="F38" s="2">
        <v>3</v>
      </c>
      <c r="G38" s="2">
        <v>7</v>
      </c>
      <c r="H38" s="17"/>
      <c r="J38" s="21"/>
      <c r="K38" s="22"/>
      <c r="L38" s="20"/>
      <c r="M38" s="20"/>
      <c r="N38" s="23"/>
      <c r="O38" s="16"/>
      <c r="P38" s="16"/>
      <c r="Q38" s="20"/>
      <c r="R38" s="23"/>
      <c r="S38" s="16"/>
      <c r="U38" t="str">
        <f t="shared" si="9"/>
        <v>UO2</v>
      </c>
      <c r="V38" s="14">
        <f t="shared" si="10"/>
        <v>1.134432415559623</v>
      </c>
      <c r="W38" s="15">
        <f t="shared" si="11"/>
        <v>0.8814980833447829</v>
      </c>
      <c r="Y38" s="20"/>
      <c r="Z38" s="23"/>
      <c r="AA38" s="16"/>
      <c r="AC38" t="str">
        <f>B38&amp;"O3"</f>
        <v>UO3</v>
      </c>
      <c r="AD38" s="14">
        <f>1/AE38</f>
        <v>1.201648623339435</v>
      </c>
      <c r="AE38" s="15">
        <f>C38/((C38)+(Oxygen*3))</f>
        <v>0.8321900267492135</v>
      </c>
    </row>
    <row r="39" spans="1:31" ht="17.25" customHeight="1">
      <c r="A39" s="1" t="s">
        <v>101</v>
      </c>
      <c r="B39" s="29" t="s">
        <v>164</v>
      </c>
      <c r="C39" s="2">
        <v>237.0482</v>
      </c>
      <c r="D39" s="2">
        <v>93</v>
      </c>
      <c r="E39" s="5">
        <v>1.36</v>
      </c>
      <c r="F39" s="2">
        <v>3</v>
      </c>
      <c r="G39" s="2">
        <v>7</v>
      </c>
      <c r="H39" s="17"/>
      <c r="I39" s="20"/>
      <c r="J39" s="21"/>
      <c r="K39" s="22"/>
      <c r="L39" s="20"/>
      <c r="M39" s="20"/>
      <c r="N39" s="23"/>
      <c r="O39" s="16"/>
      <c r="P39" s="16"/>
      <c r="Q39" s="20"/>
      <c r="R39" s="23"/>
      <c r="S39" s="16"/>
      <c r="T39" s="20"/>
      <c r="U39" s="20"/>
      <c r="V39" s="23"/>
      <c r="W39" s="16"/>
      <c r="X39" s="20"/>
      <c r="Y39" s="20"/>
      <c r="Z39" s="23"/>
      <c r="AA39" s="16"/>
      <c r="AB39" s="20"/>
      <c r="AC39" s="20"/>
      <c r="AD39" s="23"/>
      <c r="AE39" s="16"/>
    </row>
    <row r="40" spans="1:31" ht="17.25" customHeight="1">
      <c r="A40" s="1" t="s">
        <v>102</v>
      </c>
      <c r="B40" s="29" t="s">
        <v>165</v>
      </c>
      <c r="C40" s="2">
        <v>244</v>
      </c>
      <c r="D40" s="2">
        <v>94</v>
      </c>
      <c r="E40" s="2">
        <v>1.28</v>
      </c>
      <c r="F40" s="2">
        <v>3</v>
      </c>
      <c r="G40" s="2">
        <v>7</v>
      </c>
      <c r="H40" s="17"/>
      <c r="I40" s="20"/>
      <c r="J40" s="21"/>
      <c r="K40" s="22"/>
      <c r="L40" s="20"/>
      <c r="M40" s="20"/>
      <c r="N40" s="23"/>
      <c r="O40" s="16"/>
      <c r="P40" s="16"/>
      <c r="Q40" s="20"/>
      <c r="R40" s="23"/>
      <c r="S40" s="16"/>
      <c r="T40" s="20"/>
      <c r="U40" s="20"/>
      <c r="V40" s="23"/>
      <c r="W40" s="16"/>
      <c r="X40" s="20"/>
      <c r="Y40" s="20"/>
      <c r="Z40" s="23"/>
      <c r="AA40" s="16"/>
      <c r="AB40" s="20"/>
      <c r="AC40" s="20"/>
      <c r="AD40" s="23"/>
      <c r="AE40" s="16"/>
    </row>
    <row r="41" spans="1:31" ht="17.25" customHeight="1">
      <c r="A41" s="1" t="s">
        <v>103</v>
      </c>
      <c r="B41" s="29" t="s">
        <v>166</v>
      </c>
      <c r="C41" s="2">
        <v>243</v>
      </c>
      <c r="D41" s="2">
        <v>95</v>
      </c>
      <c r="E41" s="2">
        <v>1.3</v>
      </c>
      <c r="F41" s="2">
        <v>3</v>
      </c>
      <c r="G41" s="2">
        <v>7</v>
      </c>
      <c r="H41" s="17"/>
      <c r="I41" s="20"/>
      <c r="J41" s="21"/>
      <c r="K41" s="22"/>
      <c r="L41" s="20"/>
      <c r="M41" s="20"/>
      <c r="N41" s="23"/>
      <c r="O41" s="16"/>
      <c r="P41" s="16"/>
      <c r="Q41" s="20"/>
      <c r="R41" s="23"/>
      <c r="S41" s="16"/>
      <c r="T41" s="20"/>
      <c r="U41" s="20"/>
      <c r="V41" s="23"/>
      <c r="W41" s="16"/>
      <c r="X41" s="20"/>
      <c r="Y41" s="20"/>
      <c r="Z41" s="23"/>
      <c r="AA41" s="16"/>
      <c r="AB41" s="20"/>
      <c r="AC41" s="20"/>
      <c r="AD41" s="23"/>
      <c r="AE41" s="16"/>
    </row>
    <row r="42" spans="1:31" ht="17.25" customHeight="1">
      <c r="A42" s="1" t="s">
        <v>104</v>
      </c>
      <c r="B42" s="29" t="s">
        <v>167</v>
      </c>
      <c r="C42" s="2">
        <v>247</v>
      </c>
      <c r="D42" s="2">
        <v>96</v>
      </c>
      <c r="E42" s="2">
        <v>1.3</v>
      </c>
      <c r="F42" s="2">
        <v>3</v>
      </c>
      <c r="G42" s="2">
        <v>7</v>
      </c>
      <c r="H42" s="17"/>
      <c r="I42" s="20"/>
      <c r="J42" s="21"/>
      <c r="K42" s="22"/>
      <c r="L42" s="20"/>
      <c r="M42" s="20"/>
      <c r="N42" s="23"/>
      <c r="O42" s="16"/>
      <c r="P42" s="16"/>
      <c r="Q42" s="20"/>
      <c r="R42" s="23"/>
      <c r="S42" s="16"/>
      <c r="T42" s="20"/>
      <c r="U42" s="20"/>
      <c r="V42" s="23"/>
      <c r="W42" s="16"/>
      <c r="X42" s="20"/>
      <c r="Y42" s="20"/>
      <c r="Z42" s="23"/>
      <c r="AA42" s="16"/>
      <c r="AB42" s="20"/>
      <c r="AC42" s="20"/>
      <c r="AD42" s="23"/>
      <c r="AE42" s="16"/>
    </row>
    <row r="43" spans="1:31" ht="17.25" customHeight="1">
      <c r="A43" s="1" t="s">
        <v>105</v>
      </c>
      <c r="B43" s="29" t="s">
        <v>168</v>
      </c>
      <c r="C43" s="2">
        <v>247</v>
      </c>
      <c r="D43" s="2">
        <v>97</v>
      </c>
      <c r="E43" s="2">
        <v>1.3</v>
      </c>
      <c r="F43" s="2">
        <v>3</v>
      </c>
      <c r="G43" s="2">
        <v>7</v>
      </c>
      <c r="H43" s="17"/>
      <c r="I43" s="20"/>
      <c r="J43" s="21"/>
      <c r="K43" s="22"/>
      <c r="L43" s="20"/>
      <c r="M43" s="20"/>
      <c r="N43" s="23"/>
      <c r="O43" s="16"/>
      <c r="P43" s="16"/>
      <c r="Q43" s="20"/>
      <c r="R43" s="23"/>
      <c r="S43" s="16"/>
      <c r="T43" s="20"/>
      <c r="U43" s="20"/>
      <c r="V43" s="23"/>
      <c r="W43" s="16"/>
      <c r="X43" s="20"/>
      <c r="Y43" s="20"/>
      <c r="Z43" s="23"/>
      <c r="AA43" s="16"/>
      <c r="AB43" s="20"/>
      <c r="AC43" s="20"/>
      <c r="AD43" s="23"/>
      <c r="AE43" s="16"/>
    </row>
    <row r="44" spans="1:31" ht="17.25" customHeight="1">
      <c r="A44" s="1" t="s">
        <v>106</v>
      </c>
      <c r="B44" s="29" t="s">
        <v>169</v>
      </c>
      <c r="C44" s="2">
        <v>251</v>
      </c>
      <c r="D44" s="2">
        <v>98</v>
      </c>
      <c r="E44" s="2">
        <v>1.3</v>
      </c>
      <c r="F44" s="2">
        <v>3</v>
      </c>
      <c r="G44" s="2">
        <v>7</v>
      </c>
      <c r="H44" s="17"/>
      <c r="I44" s="20"/>
      <c r="J44" s="21"/>
      <c r="K44" s="22"/>
      <c r="L44" s="20"/>
      <c r="M44" s="20"/>
      <c r="N44" s="23"/>
      <c r="O44" s="16"/>
      <c r="P44" s="16"/>
      <c r="Q44" s="20"/>
      <c r="R44" s="23"/>
      <c r="S44" s="16"/>
      <c r="T44" s="20"/>
      <c r="U44" s="20"/>
      <c r="V44" s="23"/>
      <c r="W44" s="16"/>
      <c r="X44" s="20"/>
      <c r="Y44" s="20"/>
      <c r="Z44" s="23"/>
      <c r="AA44" s="16"/>
      <c r="AB44" s="20"/>
      <c r="AC44" s="20"/>
      <c r="AD44" s="23"/>
      <c r="AE44" s="16"/>
    </row>
    <row r="45" spans="1:31" ht="17.25" customHeight="1">
      <c r="A45" s="1" t="s">
        <v>107</v>
      </c>
      <c r="B45" s="29" t="s">
        <v>170</v>
      </c>
      <c r="C45" s="2">
        <v>254</v>
      </c>
      <c r="D45" s="2">
        <v>99</v>
      </c>
      <c r="E45" s="2">
        <v>1.3</v>
      </c>
      <c r="F45" s="2">
        <v>3</v>
      </c>
      <c r="G45" s="2">
        <v>7</v>
      </c>
      <c r="H45" s="17"/>
      <c r="I45" s="20"/>
      <c r="J45" s="21"/>
      <c r="K45" s="22"/>
      <c r="L45" s="20"/>
      <c r="M45" s="20"/>
      <c r="N45" s="23"/>
      <c r="O45" s="16"/>
      <c r="P45" s="16"/>
      <c r="Q45" s="20"/>
      <c r="R45" s="23"/>
      <c r="S45" s="16"/>
      <c r="T45" s="20"/>
      <c r="U45" s="20"/>
      <c r="V45" s="23"/>
      <c r="W45" s="16"/>
      <c r="X45" s="20"/>
      <c r="Y45" s="20"/>
      <c r="Z45" s="23"/>
      <c r="AA45" s="16"/>
      <c r="AB45" s="20"/>
      <c r="AC45" s="20"/>
      <c r="AD45" s="23"/>
      <c r="AE45" s="16"/>
    </row>
    <row r="46" spans="1:31" ht="17.25" customHeight="1">
      <c r="A46" s="1" t="s">
        <v>108</v>
      </c>
      <c r="B46" s="29" t="s">
        <v>171</v>
      </c>
      <c r="C46" s="2">
        <v>257</v>
      </c>
      <c r="D46" s="2">
        <v>100</v>
      </c>
      <c r="E46" s="2">
        <v>1.3</v>
      </c>
      <c r="F46" s="2">
        <v>3</v>
      </c>
      <c r="G46" s="2">
        <v>7</v>
      </c>
      <c r="H46" s="17"/>
      <c r="I46" s="20"/>
      <c r="J46" s="21"/>
      <c r="K46" s="22"/>
      <c r="L46" s="20"/>
      <c r="M46" s="20"/>
      <c r="N46" s="23"/>
      <c r="O46" s="16"/>
      <c r="P46" s="16"/>
      <c r="Q46" s="20"/>
      <c r="R46" s="23"/>
      <c r="S46" s="16"/>
      <c r="T46" s="20"/>
      <c r="U46" s="20"/>
      <c r="V46" s="23"/>
      <c r="W46" s="16"/>
      <c r="X46" s="20"/>
      <c r="Y46" s="20"/>
      <c r="Z46" s="23"/>
      <c r="AA46" s="16"/>
      <c r="AB46" s="20"/>
      <c r="AC46" s="20"/>
      <c r="AD46" s="23"/>
      <c r="AE46" s="16"/>
    </row>
    <row r="47" spans="1:31" ht="17.25" customHeight="1">
      <c r="A47" s="1" t="s">
        <v>109</v>
      </c>
      <c r="B47" s="29" t="s">
        <v>172</v>
      </c>
      <c r="C47" s="2">
        <v>258</v>
      </c>
      <c r="D47" s="2">
        <v>101</v>
      </c>
      <c r="E47" s="2">
        <v>1.3</v>
      </c>
      <c r="F47" s="2">
        <v>3</v>
      </c>
      <c r="G47" s="2">
        <v>7</v>
      </c>
      <c r="H47" s="17"/>
      <c r="I47" s="20"/>
      <c r="J47" s="21"/>
      <c r="K47" s="22"/>
      <c r="L47" s="20"/>
      <c r="M47" s="20"/>
      <c r="N47" s="23"/>
      <c r="O47" s="16"/>
      <c r="P47" s="16"/>
      <c r="Q47" s="20"/>
      <c r="R47" s="23"/>
      <c r="S47" s="16"/>
      <c r="T47" s="20"/>
      <c r="U47" s="20"/>
      <c r="V47" s="23"/>
      <c r="W47" s="16"/>
      <c r="X47" s="20"/>
      <c r="Y47" s="20"/>
      <c r="Z47" s="23"/>
      <c r="AA47" s="16"/>
      <c r="AB47" s="20"/>
      <c r="AC47" s="20"/>
      <c r="AD47" s="23"/>
      <c r="AE47" s="16"/>
    </row>
    <row r="48" spans="1:31" ht="17.25" customHeight="1">
      <c r="A48" s="1" t="s">
        <v>110</v>
      </c>
      <c r="B48" s="29" t="s">
        <v>173</v>
      </c>
      <c r="C48" s="2">
        <v>259</v>
      </c>
      <c r="D48" s="2">
        <v>102</v>
      </c>
      <c r="E48" s="2">
        <v>1.3</v>
      </c>
      <c r="F48" s="2">
        <v>3</v>
      </c>
      <c r="G48" s="2">
        <v>7</v>
      </c>
      <c r="H48" s="17"/>
      <c r="I48" s="20"/>
      <c r="J48" s="21"/>
      <c r="K48" s="22"/>
      <c r="L48" s="20"/>
      <c r="M48" s="20"/>
      <c r="N48" s="23"/>
      <c r="O48" s="16"/>
      <c r="P48" s="16"/>
      <c r="Q48" s="20"/>
      <c r="R48" s="23"/>
      <c r="S48" s="16"/>
      <c r="T48" s="20"/>
      <c r="U48" s="20"/>
      <c r="V48" s="23"/>
      <c r="W48" s="16"/>
      <c r="X48" s="20"/>
      <c r="Y48" s="20"/>
      <c r="Z48" s="23"/>
      <c r="AA48" s="16"/>
      <c r="AB48" s="20"/>
      <c r="AC48" s="20"/>
      <c r="AD48" s="23"/>
      <c r="AE48" s="16"/>
    </row>
    <row r="49" spans="1:31" ht="17.25" customHeight="1">
      <c r="A49" s="1" t="s">
        <v>111</v>
      </c>
      <c r="B49" s="29" t="s">
        <v>174</v>
      </c>
      <c r="C49" s="2">
        <v>260</v>
      </c>
      <c r="D49" s="2">
        <v>103</v>
      </c>
      <c r="E49" s="2">
        <v>1.3</v>
      </c>
      <c r="F49" s="2">
        <v>3</v>
      </c>
      <c r="G49" s="2">
        <v>7</v>
      </c>
      <c r="H49" s="17"/>
      <c r="I49" s="20"/>
      <c r="J49" s="21"/>
      <c r="K49" s="22"/>
      <c r="L49" s="20"/>
      <c r="M49" s="20"/>
      <c r="N49" s="23"/>
      <c r="O49" s="16"/>
      <c r="P49" s="16"/>
      <c r="Q49" s="20"/>
      <c r="R49" s="23"/>
      <c r="S49" s="16"/>
      <c r="T49" s="20"/>
      <c r="U49" s="20"/>
      <c r="V49" s="23"/>
      <c r="W49" s="16"/>
      <c r="X49" s="20"/>
      <c r="Y49" s="20"/>
      <c r="Z49" s="23"/>
      <c r="AA49" s="16"/>
      <c r="AB49" s="20"/>
      <c r="AC49" s="20"/>
      <c r="AD49" s="23"/>
      <c r="AE49" s="16"/>
    </row>
    <row r="50" spans="1:31" ht="17.25" customHeight="1">
      <c r="A50" s="1" t="s">
        <v>28</v>
      </c>
      <c r="B50" s="29" t="s">
        <v>175</v>
      </c>
      <c r="C50" s="2">
        <v>47.88</v>
      </c>
      <c r="D50" s="2">
        <v>22</v>
      </c>
      <c r="E50" s="2">
        <v>1.54</v>
      </c>
      <c r="F50" s="2">
        <v>4</v>
      </c>
      <c r="G50" s="2">
        <v>4</v>
      </c>
      <c r="H50" s="17"/>
      <c r="J50" s="21"/>
      <c r="K50" s="22"/>
      <c r="L50" s="20"/>
      <c r="M50" s="20"/>
      <c r="N50" s="23"/>
      <c r="O50" s="16"/>
      <c r="P50" s="16"/>
      <c r="Q50" s="20"/>
      <c r="R50" s="23"/>
      <c r="S50" s="16"/>
      <c r="U50" t="str">
        <f t="shared" si="9"/>
        <v>TiO2</v>
      </c>
      <c r="V50" s="14">
        <f t="shared" si="10"/>
        <v>1.668312447786132</v>
      </c>
      <c r="W50" s="15">
        <f t="shared" si="11"/>
        <v>0.5994081032764639</v>
      </c>
      <c r="Y50" s="20"/>
      <c r="Z50" s="23"/>
      <c r="AA50" s="16"/>
      <c r="AB50" s="20"/>
      <c r="AC50" s="20"/>
      <c r="AD50" s="23"/>
      <c r="AE50" s="16"/>
    </row>
    <row r="51" spans="1:31" ht="17.25" customHeight="1">
      <c r="A51" s="1" t="s">
        <v>46</v>
      </c>
      <c r="B51" s="29" t="s">
        <v>176</v>
      </c>
      <c r="C51" s="2">
        <v>91.224</v>
      </c>
      <c r="D51" s="2">
        <v>40</v>
      </c>
      <c r="E51" s="2">
        <v>1.33</v>
      </c>
      <c r="F51" s="2">
        <v>4</v>
      </c>
      <c r="G51" s="2">
        <v>5</v>
      </c>
      <c r="H51" s="17"/>
      <c r="J51" s="21"/>
      <c r="K51" s="22"/>
      <c r="L51" s="20"/>
      <c r="M51" s="20"/>
      <c r="N51" s="23"/>
      <c r="O51" s="16"/>
      <c r="P51" s="16"/>
      <c r="Q51" s="20"/>
      <c r="R51" s="23"/>
      <c r="S51" s="16"/>
      <c r="U51" t="str">
        <f t="shared" si="9"/>
        <v>ZrO2</v>
      </c>
      <c r="V51" s="14">
        <f t="shared" si="10"/>
        <v>1.3507717267385777</v>
      </c>
      <c r="W51" s="15">
        <f t="shared" si="11"/>
        <v>0.7403175386373301</v>
      </c>
      <c r="Y51" s="20"/>
      <c r="Z51" s="23"/>
      <c r="AA51" s="16"/>
      <c r="AB51" s="20"/>
      <c r="AC51" s="20"/>
      <c r="AD51" s="23"/>
      <c r="AE51" s="16"/>
    </row>
    <row r="52" spans="1:31" ht="17.25" customHeight="1">
      <c r="A52" s="1" t="s">
        <v>80</v>
      </c>
      <c r="B52" s="29" t="s">
        <v>177</v>
      </c>
      <c r="C52" s="2">
        <v>178.49</v>
      </c>
      <c r="D52" s="2">
        <v>72</v>
      </c>
      <c r="E52" s="2">
        <v>1.3</v>
      </c>
      <c r="F52" s="2">
        <v>4</v>
      </c>
      <c r="G52" s="2">
        <v>6</v>
      </c>
      <c r="H52" s="17"/>
      <c r="J52" s="21"/>
      <c r="K52" s="22"/>
      <c r="L52" s="20"/>
      <c r="M52" s="20"/>
      <c r="N52" s="23"/>
      <c r="O52" s="16"/>
      <c r="P52" s="16"/>
      <c r="Q52" s="20"/>
      <c r="R52" s="23"/>
      <c r="S52" s="16"/>
      <c r="U52" t="str">
        <f t="shared" si="9"/>
        <v>HfO2</v>
      </c>
      <c r="V52" s="14">
        <f t="shared" si="10"/>
        <v>1.1792750294134124</v>
      </c>
      <c r="W52" s="15">
        <f t="shared" si="11"/>
        <v>0.8479786097882643</v>
      </c>
      <c r="Y52" s="20"/>
      <c r="Z52" s="23"/>
      <c r="AA52" s="16"/>
      <c r="AB52" s="20"/>
      <c r="AC52" s="20"/>
      <c r="AD52" s="23"/>
      <c r="AE52" s="16"/>
    </row>
    <row r="53" spans="1:31" ht="17.25" customHeight="1">
      <c r="A53" s="1" t="s">
        <v>112</v>
      </c>
      <c r="B53" s="29" t="s">
        <v>178</v>
      </c>
      <c r="C53" s="2">
        <v>260</v>
      </c>
      <c r="D53" s="2">
        <v>104</v>
      </c>
      <c r="E53" s="4"/>
      <c r="F53" s="2">
        <v>4</v>
      </c>
      <c r="G53" s="2">
        <v>7</v>
      </c>
      <c r="H53" s="17"/>
      <c r="I53" s="20"/>
      <c r="J53" s="21"/>
      <c r="K53" s="22"/>
      <c r="L53" s="20"/>
      <c r="M53" s="20"/>
      <c r="N53" s="23"/>
      <c r="O53" s="16"/>
      <c r="P53" s="16"/>
      <c r="Q53" s="20"/>
      <c r="R53" s="23"/>
      <c r="S53" s="16"/>
      <c r="T53" s="20"/>
      <c r="U53" s="20"/>
      <c r="V53" s="23"/>
      <c r="W53" s="16"/>
      <c r="X53" s="20"/>
      <c r="Y53" s="20"/>
      <c r="Z53" s="23"/>
      <c r="AA53" s="16"/>
      <c r="AB53" s="20"/>
      <c r="AC53" s="20"/>
      <c r="AD53" s="23"/>
      <c r="AE53" s="16"/>
    </row>
    <row r="54" spans="1:31" ht="17.25" customHeight="1">
      <c r="A54" s="1" t="s">
        <v>29</v>
      </c>
      <c r="B54" s="29" t="s">
        <v>179</v>
      </c>
      <c r="C54" s="2">
        <v>50.9415</v>
      </c>
      <c r="D54" s="2">
        <v>23</v>
      </c>
      <c r="E54" s="2">
        <v>1.63</v>
      </c>
      <c r="F54" s="2">
        <v>5</v>
      </c>
      <c r="G54" s="2">
        <v>4</v>
      </c>
      <c r="H54" s="17"/>
      <c r="I54" s="20"/>
      <c r="J54" s="21"/>
      <c r="K54" s="22"/>
      <c r="M54" t="str">
        <f aca="true" t="shared" si="12" ref="M54:M79">B54&amp;"O"</f>
        <v>VO</v>
      </c>
      <c r="N54" s="14">
        <f aca="true" t="shared" si="13" ref="N54:N79">1/O54</f>
        <v>1.3140739868280285</v>
      </c>
      <c r="O54" s="15">
        <f aca="true" t="shared" si="14" ref="O54:O79">C54/(C54+Oxygen)</f>
        <v>0.7609921587549614</v>
      </c>
      <c r="P54" s="16"/>
      <c r="Q54" t="str">
        <f aca="true" t="shared" si="15" ref="Q54:Q84">B54&amp;"2O3"</f>
        <v>V2O3</v>
      </c>
      <c r="R54" s="14">
        <f aca="true" t="shared" si="16" ref="R54:R84">1/S54</f>
        <v>1.4711109802420423</v>
      </c>
      <c r="S54" s="15">
        <f aca="true" t="shared" si="17" ref="S54:S84">2*C54/((C54*2)+(Oxygen*3))</f>
        <v>0.6797583686279534</v>
      </c>
      <c r="U54" t="str">
        <f t="shared" si="9"/>
        <v>VO2</v>
      </c>
      <c r="V54" s="14">
        <f t="shared" si="10"/>
        <v>1.6281479736560562</v>
      </c>
      <c r="W54" s="15">
        <f t="shared" si="11"/>
        <v>0.614194788299536</v>
      </c>
      <c r="Y54" t="str">
        <f aca="true" t="shared" si="18" ref="Y54:Y60">B54&amp;"2O5"</f>
        <v>V2O5</v>
      </c>
      <c r="Z54" s="14">
        <f aca="true" t="shared" si="19" ref="Z54:Z60">1/AA54</f>
        <v>1.7851849670700706</v>
      </c>
      <c r="AA54" s="15">
        <f aca="true" t="shared" si="20" ref="AA54:AA60">2*C54/((2*C54)+(Oxygen*5))</f>
        <v>0.5601660435451946</v>
      </c>
      <c r="AC54" t="str">
        <f aca="true" t="shared" si="21" ref="AC54:AC60">B54&amp;"O3"</f>
        <v>VO3</v>
      </c>
      <c r="AD54" s="14">
        <f aca="true" t="shared" si="22" ref="AD54:AD60">1/AE54</f>
        <v>1.9422219604840845</v>
      </c>
      <c r="AE54" s="15">
        <f aca="true" t="shared" si="23" ref="AE54:AE60">C54/((C54)+(Oxygen*3))</f>
        <v>0.5148742112620112</v>
      </c>
    </row>
    <row r="55" spans="1:31" ht="17.25" customHeight="1">
      <c r="A55" s="1" t="s">
        <v>47</v>
      </c>
      <c r="B55" s="29" t="s">
        <v>180</v>
      </c>
      <c r="C55" s="2">
        <v>92.90638</v>
      </c>
      <c r="D55" s="2">
        <v>41</v>
      </c>
      <c r="E55" s="2">
        <v>1.6</v>
      </c>
      <c r="F55" s="2">
        <v>5</v>
      </c>
      <c r="G55" s="2">
        <v>5</v>
      </c>
      <c r="H55" s="17"/>
      <c r="I55" s="20"/>
      <c r="J55" s="21"/>
      <c r="K55" s="22"/>
      <c r="M55" t="str">
        <f t="shared" si="12"/>
        <v>NbO</v>
      </c>
      <c r="N55" s="14">
        <f t="shared" si="13"/>
        <v>1.172209917123022</v>
      </c>
      <c r="O55" s="15">
        <f t="shared" si="14"/>
        <v>0.8530895238067254</v>
      </c>
      <c r="P55" s="16"/>
      <c r="Q55" t="str">
        <f t="shared" si="15"/>
        <v>Nb2O3</v>
      </c>
      <c r="R55" s="14">
        <f t="shared" si="16"/>
        <v>1.258314875684533</v>
      </c>
      <c r="S55" s="15">
        <f t="shared" si="17"/>
        <v>0.7947136438770878</v>
      </c>
      <c r="U55" t="str">
        <f t="shared" si="9"/>
        <v>NbO2</v>
      </c>
      <c r="V55" s="14">
        <f t="shared" si="10"/>
        <v>1.3444198342460443</v>
      </c>
      <c r="W55" s="15">
        <f t="shared" si="11"/>
        <v>0.743815268510081</v>
      </c>
      <c r="Y55" t="str">
        <f t="shared" si="18"/>
        <v>Nb2O5</v>
      </c>
      <c r="Z55" s="14">
        <f t="shared" si="19"/>
        <v>1.4305247928075553</v>
      </c>
      <c r="AA55" s="15">
        <f t="shared" si="20"/>
        <v>0.6990441584989204</v>
      </c>
      <c r="AC55" t="str">
        <f t="shared" si="21"/>
        <v>NbO3</v>
      </c>
      <c r="AD55" s="14">
        <f t="shared" si="22"/>
        <v>1.5166297513690665</v>
      </c>
      <c r="AE55" s="15">
        <f t="shared" si="23"/>
        <v>0.6593567079224819</v>
      </c>
    </row>
    <row r="56" spans="1:31" ht="17.25" customHeight="1">
      <c r="A56" s="1" t="s">
        <v>81</v>
      </c>
      <c r="B56" s="29" t="s">
        <v>181</v>
      </c>
      <c r="C56" s="2">
        <v>180.9479</v>
      </c>
      <c r="D56" s="2">
        <v>73</v>
      </c>
      <c r="E56" s="2">
        <v>1.5</v>
      </c>
      <c r="F56" s="2">
        <v>5</v>
      </c>
      <c r="G56" s="2">
        <v>6</v>
      </c>
      <c r="H56" s="17"/>
      <c r="I56" s="20"/>
      <c r="J56" s="21"/>
      <c r="K56" s="22"/>
      <c r="M56" t="str">
        <f t="shared" si="12"/>
        <v>TaO</v>
      </c>
      <c r="N56" s="14">
        <f t="shared" si="13"/>
        <v>1.0884199263987038</v>
      </c>
      <c r="O56" s="15">
        <f t="shared" si="14"/>
        <v>0.9187630396557861</v>
      </c>
      <c r="P56" s="16"/>
      <c r="Q56" t="str">
        <f t="shared" si="15"/>
        <v>Ta2O3</v>
      </c>
      <c r="R56" s="14">
        <f t="shared" si="16"/>
        <v>1.1326298895980556</v>
      </c>
      <c r="S56" s="15">
        <f t="shared" si="17"/>
        <v>0.8829009451223975</v>
      </c>
      <c r="U56" t="str">
        <f t="shared" si="9"/>
        <v>TaO2</v>
      </c>
      <c r="V56" s="14">
        <f t="shared" si="10"/>
        <v>1.1768398527974073</v>
      </c>
      <c r="W56" s="15">
        <f t="shared" si="11"/>
        <v>0.8497332900674207</v>
      </c>
      <c r="Y56" t="str">
        <f t="shared" si="18"/>
        <v>Ta2O5</v>
      </c>
      <c r="Z56" s="14">
        <f t="shared" si="19"/>
        <v>1.2210498159967593</v>
      </c>
      <c r="AA56" s="15">
        <f t="shared" si="20"/>
        <v>0.8189674056694293</v>
      </c>
      <c r="AC56" t="str">
        <f t="shared" si="21"/>
        <v>TaO3</v>
      </c>
      <c r="AD56" s="14">
        <f t="shared" si="22"/>
        <v>1.265259779196111</v>
      </c>
      <c r="AE56" s="15">
        <f t="shared" si="23"/>
        <v>0.7903515281544433</v>
      </c>
    </row>
    <row r="57" spans="1:31" ht="17.25" customHeight="1">
      <c r="A57" s="1" t="s">
        <v>113</v>
      </c>
      <c r="B57" s="29" t="s">
        <v>182</v>
      </c>
      <c r="C57" s="2">
        <v>260</v>
      </c>
      <c r="D57" s="2">
        <v>105</v>
      </c>
      <c r="E57" s="4"/>
      <c r="F57" s="2">
        <v>5</v>
      </c>
      <c r="G57" s="2">
        <v>7</v>
      </c>
      <c r="H57" s="17"/>
      <c r="I57" s="20"/>
      <c r="J57" s="21"/>
      <c r="K57" s="22"/>
      <c r="M57" t="str">
        <f t="shared" si="12"/>
        <v>HaO</v>
      </c>
      <c r="N57" s="14">
        <f t="shared" si="13"/>
        <v>1.0615361538461539</v>
      </c>
      <c r="O57" s="15">
        <f t="shared" si="14"/>
        <v>0.9420310334007973</v>
      </c>
      <c r="P57" s="16"/>
      <c r="Q57" t="str">
        <f t="shared" si="15"/>
        <v>Ha2O3</v>
      </c>
      <c r="R57" s="14">
        <f t="shared" si="16"/>
        <v>1.0923042307692308</v>
      </c>
      <c r="S57" s="15">
        <f t="shared" si="17"/>
        <v>0.9154958589657503</v>
      </c>
      <c r="U57" t="str">
        <f t="shared" si="9"/>
        <v>HaO2</v>
      </c>
      <c r="V57" s="14">
        <f t="shared" si="10"/>
        <v>1.1230723076923077</v>
      </c>
      <c r="W57" s="15">
        <f t="shared" si="11"/>
        <v>0.8904146181422663</v>
      </c>
      <c r="Y57" t="str">
        <f t="shared" si="18"/>
        <v>Ha2O5</v>
      </c>
      <c r="Z57" s="14">
        <f t="shared" si="19"/>
        <v>1.1538403846153844</v>
      </c>
      <c r="AA57" s="15">
        <f t="shared" si="20"/>
        <v>0.8666710000216669</v>
      </c>
      <c r="AC57" t="str">
        <f t="shared" si="21"/>
        <v>HaO3</v>
      </c>
      <c r="AD57" s="14">
        <f t="shared" si="22"/>
        <v>1.1846084615384616</v>
      </c>
      <c r="AE57" s="15">
        <f t="shared" si="23"/>
        <v>0.8441607775629858</v>
      </c>
    </row>
    <row r="58" spans="1:31" ht="17.25" customHeight="1">
      <c r="A58" s="1" t="s">
        <v>30</v>
      </c>
      <c r="B58" s="29" t="s">
        <v>183</v>
      </c>
      <c r="C58" s="2">
        <v>51.9961</v>
      </c>
      <c r="D58" s="2">
        <v>24</v>
      </c>
      <c r="E58" s="2">
        <v>1.66</v>
      </c>
      <c r="F58" s="2">
        <v>6</v>
      </c>
      <c r="G58" s="2">
        <v>4</v>
      </c>
      <c r="H58" s="17"/>
      <c r="I58" s="20"/>
      <c r="J58" s="21"/>
      <c r="K58" s="22"/>
      <c r="M58" t="str">
        <f t="shared" si="12"/>
        <v>CrO</v>
      </c>
      <c r="N58" s="14">
        <f t="shared" si="13"/>
        <v>1.3077038470192957</v>
      </c>
      <c r="O58" s="15">
        <f t="shared" si="14"/>
        <v>0.7646991345015479</v>
      </c>
      <c r="P58" s="16"/>
      <c r="Q58" t="str">
        <f t="shared" si="15"/>
        <v>Cr2O3</v>
      </c>
      <c r="R58" s="14">
        <f t="shared" si="16"/>
        <v>1.4615557705289435</v>
      </c>
      <c r="S58" s="15">
        <f t="shared" si="17"/>
        <v>0.6842024233109459</v>
      </c>
      <c r="U58" t="str">
        <f t="shared" si="9"/>
        <v>CrO2</v>
      </c>
      <c r="V58" s="14">
        <f t="shared" si="10"/>
        <v>1.6154076940385913</v>
      </c>
      <c r="W58" s="15">
        <f t="shared" si="11"/>
        <v>0.6190387749732424</v>
      </c>
      <c r="Y58" t="str">
        <f t="shared" si="18"/>
        <v>Cr2O5</v>
      </c>
      <c r="Z58" s="14">
        <f t="shared" si="19"/>
        <v>1.769259617548239</v>
      </c>
      <c r="AA58" s="15">
        <f t="shared" si="20"/>
        <v>0.5652081752624611</v>
      </c>
      <c r="AC58" t="str">
        <f t="shared" si="21"/>
        <v>CrO3</v>
      </c>
      <c r="AD58" s="14">
        <f t="shared" si="22"/>
        <v>1.923111541057887</v>
      </c>
      <c r="AE58" s="15">
        <f t="shared" si="23"/>
        <v>0.5199906394664496</v>
      </c>
    </row>
    <row r="59" spans="1:31" ht="17.25" customHeight="1">
      <c r="A59" s="1" t="s">
        <v>48</v>
      </c>
      <c r="B59" s="29" t="s">
        <v>184</v>
      </c>
      <c r="C59" s="2">
        <v>95.94</v>
      </c>
      <c r="D59" s="2">
        <v>42</v>
      </c>
      <c r="E59" s="2">
        <v>2.16</v>
      </c>
      <c r="F59" s="2">
        <v>6</v>
      </c>
      <c r="G59" s="2">
        <v>5</v>
      </c>
      <c r="H59" s="17"/>
      <c r="I59" s="20"/>
      <c r="J59" s="21"/>
      <c r="K59" s="22"/>
      <c r="M59" t="str">
        <f t="shared" si="12"/>
        <v>MoO</v>
      </c>
      <c r="N59" s="14">
        <f t="shared" si="13"/>
        <v>1.1667646445695226</v>
      </c>
      <c r="O59" s="15">
        <f t="shared" si="14"/>
        <v>0.8570708794222589</v>
      </c>
      <c r="P59" s="16"/>
      <c r="Q59" t="str">
        <f t="shared" si="15"/>
        <v>Mo2O3</v>
      </c>
      <c r="R59" s="14">
        <f t="shared" si="16"/>
        <v>1.250146966854284</v>
      </c>
      <c r="S59" s="15">
        <f t="shared" si="17"/>
        <v>0.7999059522707774</v>
      </c>
      <c r="U59" t="str">
        <f t="shared" si="9"/>
        <v>MoO2</v>
      </c>
      <c r="V59" s="14">
        <f t="shared" si="10"/>
        <v>1.3335292891390453</v>
      </c>
      <c r="W59" s="15">
        <f t="shared" si="11"/>
        <v>0.7498897910563488</v>
      </c>
      <c r="Y59" t="str">
        <f t="shared" si="18"/>
        <v>Mo2O5</v>
      </c>
      <c r="Z59" s="14">
        <f t="shared" si="19"/>
        <v>1.4169116114238065</v>
      </c>
      <c r="AA59" s="15">
        <f t="shared" si="20"/>
        <v>0.7057603254412841</v>
      </c>
      <c r="AC59" t="str">
        <f t="shared" si="21"/>
        <v>MoO3</v>
      </c>
      <c r="AD59" s="14">
        <f t="shared" si="22"/>
        <v>1.5002939337085677</v>
      </c>
      <c r="AE59" s="15">
        <f t="shared" si="23"/>
        <v>0.666536055056962</v>
      </c>
    </row>
    <row r="60" spans="1:31" ht="17.25" customHeight="1">
      <c r="A60" s="1" t="s">
        <v>82</v>
      </c>
      <c r="B60" s="29" t="s">
        <v>185</v>
      </c>
      <c r="C60" s="2">
        <v>183.85</v>
      </c>
      <c r="D60" s="2">
        <v>74</v>
      </c>
      <c r="E60" s="2">
        <v>2.36</v>
      </c>
      <c r="F60" s="2">
        <v>6</v>
      </c>
      <c r="G60" s="2">
        <v>6</v>
      </c>
      <c r="H60" s="17"/>
      <c r="I60" s="20"/>
      <c r="J60" s="21"/>
      <c r="K60" s="22"/>
      <c r="M60" t="str">
        <f t="shared" si="12"/>
        <v>WO</v>
      </c>
      <c r="N60" s="14">
        <f t="shared" si="13"/>
        <v>1.08702420451455</v>
      </c>
      <c r="O60" s="15">
        <f t="shared" si="14"/>
        <v>0.9199427168657999</v>
      </c>
      <c r="P60" s="16"/>
      <c r="Q60" t="str">
        <f t="shared" si="15"/>
        <v>W2O3</v>
      </c>
      <c r="R60" s="14">
        <f t="shared" si="16"/>
        <v>1.1305363067718248</v>
      </c>
      <c r="S60" s="15">
        <f t="shared" si="17"/>
        <v>0.8845359445867218</v>
      </c>
      <c r="U60" t="str">
        <f t="shared" si="9"/>
        <v>WO2</v>
      </c>
      <c r="V60" s="14">
        <f t="shared" si="10"/>
        <v>1.1740484090291</v>
      </c>
      <c r="W60" s="15">
        <f t="shared" si="11"/>
        <v>0.8517536349518737</v>
      </c>
      <c r="Y60" t="str">
        <f t="shared" si="18"/>
        <v>W2O5</v>
      </c>
      <c r="Z60" s="14">
        <f t="shared" si="19"/>
        <v>1.2175605112863748</v>
      </c>
      <c r="AA60" s="15">
        <f t="shared" si="20"/>
        <v>0.8213144157767418</v>
      </c>
      <c r="AC60" t="str">
        <f t="shared" si="21"/>
        <v>WO3</v>
      </c>
      <c r="AD60" s="14">
        <f t="shared" si="22"/>
        <v>1.2610726135436496</v>
      </c>
      <c r="AE60" s="15">
        <f t="shared" si="23"/>
        <v>0.7929757487873531</v>
      </c>
    </row>
    <row r="61" spans="1:31" ht="17.25" customHeight="1">
      <c r="A61" s="1" t="s">
        <v>114</v>
      </c>
      <c r="B61" s="29" t="s">
        <v>115</v>
      </c>
      <c r="C61" s="2">
        <v>263</v>
      </c>
      <c r="D61" s="2">
        <v>106</v>
      </c>
      <c r="E61" s="4"/>
      <c r="F61" s="2">
        <v>6</v>
      </c>
      <c r="G61" s="2">
        <v>7</v>
      </c>
      <c r="H61" s="17"/>
      <c r="I61" s="20"/>
      <c r="J61" s="21"/>
      <c r="K61" s="22"/>
      <c r="L61" s="20"/>
      <c r="M61" s="20"/>
      <c r="N61" s="23"/>
      <c r="O61" s="16"/>
      <c r="P61" s="16"/>
      <c r="Q61" s="20"/>
      <c r="R61" s="23"/>
      <c r="S61" s="16"/>
      <c r="T61" s="20"/>
      <c r="U61" s="20"/>
      <c r="V61" s="23"/>
      <c r="W61" s="16"/>
      <c r="X61" s="20"/>
      <c r="Y61" s="20"/>
      <c r="Z61" s="23"/>
      <c r="AA61" s="16"/>
      <c r="AB61" s="20"/>
      <c r="AC61" s="20"/>
      <c r="AD61" s="23"/>
      <c r="AE61" s="16"/>
    </row>
    <row r="62" spans="1:31" ht="17.25" customHeight="1">
      <c r="A62" s="1" t="s">
        <v>31</v>
      </c>
      <c r="B62" s="29" t="s">
        <v>187</v>
      </c>
      <c r="C62" s="2">
        <v>54.93805</v>
      </c>
      <c r="D62" s="2">
        <v>25</v>
      </c>
      <c r="E62" s="2">
        <v>1.55</v>
      </c>
      <c r="F62" s="2">
        <v>7</v>
      </c>
      <c r="G62" s="2">
        <v>4</v>
      </c>
      <c r="H62" s="17"/>
      <c r="I62" s="20"/>
      <c r="J62" s="21"/>
      <c r="K62" s="22"/>
      <c r="M62" t="str">
        <f t="shared" si="12"/>
        <v>MnO</v>
      </c>
      <c r="N62" s="14">
        <f t="shared" si="13"/>
        <v>1.2912262084293127</v>
      </c>
      <c r="O62" s="15">
        <f t="shared" si="14"/>
        <v>0.7744576383842385</v>
      </c>
      <c r="P62" s="16"/>
      <c r="Q62" t="str">
        <f t="shared" si="15"/>
        <v>Mn2O3</v>
      </c>
      <c r="R62" s="14">
        <f t="shared" si="16"/>
        <v>1.4368393126439691</v>
      </c>
      <c r="S62" s="15">
        <f t="shared" si="17"/>
        <v>0.69597204864883</v>
      </c>
      <c r="U62" t="str">
        <f t="shared" si="9"/>
        <v>MnO2</v>
      </c>
      <c r="V62" s="14">
        <f t="shared" si="10"/>
        <v>1.5824524168586251</v>
      </c>
      <c r="W62" s="15">
        <f t="shared" si="11"/>
        <v>0.6319305334849377</v>
      </c>
      <c r="Y62" s="20"/>
      <c r="Z62" s="23"/>
      <c r="AA62" s="16"/>
      <c r="AB62" s="20"/>
      <c r="AC62" s="20"/>
      <c r="AD62" s="23"/>
      <c r="AE62" s="16"/>
    </row>
    <row r="63" spans="1:31" ht="17.25" customHeight="1">
      <c r="A63" s="1" t="s">
        <v>49</v>
      </c>
      <c r="B63" s="29" t="s">
        <v>188</v>
      </c>
      <c r="C63" s="2">
        <v>98.9062</v>
      </c>
      <c r="D63" s="2">
        <v>43</v>
      </c>
      <c r="E63" s="2">
        <v>1.9</v>
      </c>
      <c r="F63" s="2">
        <v>7</v>
      </c>
      <c r="G63" s="2">
        <v>5</v>
      </c>
      <c r="H63" s="17"/>
      <c r="I63" s="20"/>
      <c r="J63" s="21"/>
      <c r="K63" s="22"/>
      <c r="L63" s="20"/>
      <c r="M63" s="20"/>
      <c r="N63" s="23"/>
      <c r="O63" s="16"/>
      <c r="P63" s="16"/>
      <c r="Q63" s="20"/>
      <c r="R63" s="23"/>
      <c r="S63" s="16"/>
      <c r="T63" s="20"/>
      <c r="U63" s="20"/>
      <c r="V63" s="23"/>
      <c r="W63" s="16"/>
      <c r="X63" s="20"/>
      <c r="Y63" s="20"/>
      <c r="Z63" s="23"/>
      <c r="AA63" s="16"/>
      <c r="AB63" s="20"/>
      <c r="AC63" s="20"/>
      <c r="AD63" s="23"/>
      <c r="AE63" s="16"/>
    </row>
    <row r="64" spans="1:31" ht="17.25" customHeight="1">
      <c r="A64" s="1" t="s">
        <v>83</v>
      </c>
      <c r="B64" s="29" t="s">
        <v>189</v>
      </c>
      <c r="C64" s="2">
        <v>186.207</v>
      </c>
      <c r="D64" s="2">
        <v>75</v>
      </c>
      <c r="E64" s="2">
        <v>1.9</v>
      </c>
      <c r="F64" s="2">
        <v>7</v>
      </c>
      <c r="G64" s="2">
        <v>6</v>
      </c>
      <c r="H64" s="17"/>
      <c r="I64" s="20"/>
      <c r="J64" s="21"/>
      <c r="K64" s="22"/>
      <c r="L64" s="20"/>
      <c r="M64" s="20"/>
      <c r="N64" s="23"/>
      <c r="O64" s="16"/>
      <c r="P64" s="16"/>
      <c r="Q64" s="20"/>
      <c r="R64" s="23"/>
      <c r="S64" s="16"/>
      <c r="T64" s="20"/>
      <c r="U64" s="20"/>
      <c r="V64" s="23"/>
      <c r="W64" s="16"/>
      <c r="X64" s="20"/>
      <c r="Y64" s="20"/>
      <c r="Z64" s="23"/>
      <c r="AA64" s="16"/>
      <c r="AB64" s="20"/>
      <c r="AC64" s="20"/>
      <c r="AD64" s="23"/>
      <c r="AE64" s="16"/>
    </row>
    <row r="65" spans="1:31" ht="17.25" customHeight="1">
      <c r="A65" s="1" t="s">
        <v>32</v>
      </c>
      <c r="B65" s="29" t="s">
        <v>190</v>
      </c>
      <c r="C65" s="2">
        <v>55.847</v>
      </c>
      <c r="D65" s="2">
        <v>26</v>
      </c>
      <c r="E65" s="2">
        <v>1.83</v>
      </c>
      <c r="F65" s="2">
        <v>8</v>
      </c>
      <c r="G65" s="2">
        <v>4</v>
      </c>
      <c r="H65" s="17"/>
      <c r="I65" s="20"/>
      <c r="J65" s="21"/>
      <c r="K65" s="22"/>
      <c r="M65" t="str">
        <f t="shared" si="12"/>
        <v>FeO</v>
      </c>
      <c r="N65" s="14">
        <f t="shared" si="13"/>
        <v>1.2864862929074077</v>
      </c>
      <c r="O65" s="15">
        <f t="shared" si="14"/>
        <v>0.7773110413326207</v>
      </c>
      <c r="P65" s="16"/>
      <c r="Q65" t="str">
        <f t="shared" si="15"/>
        <v>Fe2O3</v>
      </c>
      <c r="R65" s="14">
        <f t="shared" si="16"/>
        <v>1.4297294393611117</v>
      </c>
      <c r="S65" s="15">
        <f t="shared" si="17"/>
        <v>0.699433034299734</v>
      </c>
      <c r="U65" s="20"/>
      <c r="V65" s="23"/>
      <c r="W65" s="16"/>
      <c r="X65" s="20"/>
      <c r="Y65" s="20"/>
      <c r="Z65" s="23"/>
      <c r="AA65" s="16"/>
      <c r="AB65" s="20"/>
      <c r="AC65" s="20"/>
      <c r="AD65" s="23"/>
      <c r="AE65" s="16"/>
    </row>
    <row r="66" spans="1:31" ht="17.25" customHeight="1">
      <c r="A66" s="1" t="s">
        <v>50</v>
      </c>
      <c r="B66" s="29" t="s">
        <v>191</v>
      </c>
      <c r="C66" s="2">
        <v>101.07</v>
      </c>
      <c r="D66" s="2">
        <v>44</v>
      </c>
      <c r="E66" s="2">
        <v>2.2</v>
      </c>
      <c r="F66" s="2">
        <v>8</v>
      </c>
      <c r="G66" s="2">
        <v>5</v>
      </c>
      <c r="H66" s="17"/>
      <c r="I66" s="20"/>
      <c r="J66" s="21"/>
      <c r="K66" s="22"/>
      <c r="L66" s="20"/>
      <c r="M66" s="20"/>
      <c r="N66" s="23"/>
      <c r="O66" s="16"/>
      <c r="P66" s="16"/>
      <c r="Q66" s="20"/>
      <c r="R66" s="23"/>
      <c r="S66" s="16"/>
      <c r="T66" s="20"/>
      <c r="U66" s="20"/>
      <c r="V66" s="23"/>
      <c r="W66" s="16"/>
      <c r="X66" s="20"/>
      <c r="Y66" s="20"/>
      <c r="Z66" s="23"/>
      <c r="AA66" s="16"/>
      <c r="AB66" s="20"/>
      <c r="AC66" s="20"/>
      <c r="AD66" s="23"/>
      <c r="AE66" s="16"/>
    </row>
    <row r="67" spans="1:31" ht="17.25" customHeight="1">
      <c r="A67" s="1" t="s">
        <v>84</v>
      </c>
      <c r="B67" s="29" t="s">
        <v>192</v>
      </c>
      <c r="C67" s="2">
        <v>190.2</v>
      </c>
      <c r="D67" s="2">
        <v>76</v>
      </c>
      <c r="E67" s="2">
        <v>2.2</v>
      </c>
      <c r="F67" s="2">
        <v>8</v>
      </c>
      <c r="G67" s="2">
        <v>6</v>
      </c>
      <c r="H67" s="17"/>
      <c r="I67" s="20"/>
      <c r="J67" s="21"/>
      <c r="K67" s="22"/>
      <c r="L67" s="20"/>
      <c r="M67" s="20"/>
      <c r="N67" s="23"/>
      <c r="O67" s="16"/>
      <c r="P67" s="16"/>
      <c r="Q67" s="20"/>
      <c r="R67" s="23"/>
      <c r="S67" s="16"/>
      <c r="T67" s="20"/>
      <c r="U67" s="20"/>
      <c r="V67" s="23"/>
      <c r="W67" s="16"/>
      <c r="X67" s="20"/>
      <c r="Y67" s="20"/>
      <c r="Z67" s="23"/>
      <c r="AA67" s="16"/>
      <c r="AB67" s="20"/>
      <c r="AC67" s="20"/>
      <c r="AD67" s="23"/>
      <c r="AE67" s="16"/>
    </row>
    <row r="68" spans="1:31" ht="17.25" customHeight="1">
      <c r="A68" s="1" t="s">
        <v>33</v>
      </c>
      <c r="B68" s="29" t="s">
        <v>193</v>
      </c>
      <c r="C68" s="2">
        <v>58.9332</v>
      </c>
      <c r="D68" s="2">
        <v>27</v>
      </c>
      <c r="E68" s="2">
        <v>1.88</v>
      </c>
      <c r="F68" s="2">
        <v>9</v>
      </c>
      <c r="G68" s="2">
        <v>4</v>
      </c>
      <c r="H68" s="17"/>
      <c r="I68" s="20"/>
      <c r="J68" s="21"/>
      <c r="K68" s="22"/>
      <c r="L68" s="20"/>
      <c r="M68" s="20"/>
      <c r="N68" s="23"/>
      <c r="O68" s="16"/>
      <c r="P68" s="16"/>
      <c r="Q68" s="20"/>
      <c r="R68" s="23"/>
      <c r="S68" s="16"/>
      <c r="T68" s="20"/>
      <c r="U68" s="20"/>
      <c r="V68" s="23"/>
      <c r="W68" s="16"/>
      <c r="X68" s="20"/>
      <c r="Y68" s="20"/>
      <c r="Z68" s="23"/>
      <c r="AA68" s="16"/>
      <c r="AB68" s="20"/>
      <c r="AC68" s="20"/>
      <c r="AD68" s="23"/>
      <c r="AE68" s="16"/>
    </row>
    <row r="69" spans="1:31" ht="17.25" customHeight="1">
      <c r="A69" s="1" t="s">
        <v>51</v>
      </c>
      <c r="B69" s="29" t="s">
        <v>194</v>
      </c>
      <c r="C69" s="2">
        <v>102.9055</v>
      </c>
      <c r="D69" s="2">
        <v>45</v>
      </c>
      <c r="E69" s="2">
        <v>2.28</v>
      </c>
      <c r="F69" s="2">
        <v>9</v>
      </c>
      <c r="G69" s="2">
        <v>5</v>
      </c>
      <c r="H69" s="17"/>
      <c r="I69" s="20"/>
      <c r="J69" s="21"/>
      <c r="K69" s="22"/>
      <c r="L69" s="20"/>
      <c r="M69" s="20"/>
      <c r="N69" s="23"/>
      <c r="O69" s="16"/>
      <c r="P69" s="16"/>
      <c r="Q69" s="20"/>
      <c r="R69" s="23"/>
      <c r="S69" s="16"/>
      <c r="T69" s="20"/>
      <c r="U69" s="20"/>
      <c r="V69" s="23"/>
      <c r="W69" s="16"/>
      <c r="X69" s="20"/>
      <c r="Y69" s="20"/>
      <c r="Z69" s="23"/>
      <c r="AA69" s="16"/>
      <c r="AB69" s="20"/>
      <c r="AC69" s="20"/>
      <c r="AD69" s="23"/>
      <c r="AE69" s="16"/>
    </row>
    <row r="70" spans="1:31" ht="17.25" customHeight="1">
      <c r="A70" s="1" t="s">
        <v>85</v>
      </c>
      <c r="B70" s="29" t="s">
        <v>195</v>
      </c>
      <c r="C70" s="2">
        <v>192.22</v>
      </c>
      <c r="D70" s="2">
        <v>77</v>
      </c>
      <c r="E70" s="2">
        <v>2.2</v>
      </c>
      <c r="F70" s="2">
        <v>9</v>
      </c>
      <c r="G70" s="2">
        <v>6</v>
      </c>
      <c r="H70" s="17"/>
      <c r="I70" s="20"/>
      <c r="J70" s="21"/>
      <c r="K70" s="22"/>
      <c r="L70" s="20"/>
      <c r="M70" s="20"/>
      <c r="N70" s="23"/>
      <c r="O70" s="16"/>
      <c r="P70" s="16"/>
      <c r="Q70" s="20"/>
      <c r="R70" s="23"/>
      <c r="S70" s="16"/>
      <c r="T70" s="20"/>
      <c r="U70" s="20"/>
      <c r="V70" s="23"/>
      <c r="W70" s="16"/>
      <c r="X70" s="20"/>
      <c r="Y70" s="20"/>
      <c r="Z70" s="23"/>
      <c r="AA70" s="16"/>
      <c r="AB70" s="20"/>
      <c r="AC70" s="20"/>
      <c r="AD70" s="23"/>
      <c r="AE70" s="16"/>
    </row>
    <row r="71" spans="1:31" ht="17.25" customHeight="1">
      <c r="A71" s="1" t="s">
        <v>34</v>
      </c>
      <c r="B71" s="29" t="s">
        <v>196</v>
      </c>
      <c r="C71" s="2">
        <v>58.69</v>
      </c>
      <c r="D71" s="2">
        <v>28</v>
      </c>
      <c r="E71" s="2">
        <v>1.91</v>
      </c>
      <c r="F71" s="2">
        <v>10</v>
      </c>
      <c r="G71" s="2">
        <v>4</v>
      </c>
      <c r="H71" s="17"/>
      <c r="I71" s="20"/>
      <c r="J71" s="21"/>
      <c r="K71" s="22"/>
      <c r="M71" t="str">
        <f t="shared" si="12"/>
        <v>NiO</v>
      </c>
      <c r="N71" s="14">
        <f t="shared" si="13"/>
        <v>1.272608621570966</v>
      </c>
      <c r="O71" s="15">
        <f t="shared" si="14"/>
        <v>0.7857875414717483</v>
      </c>
      <c r="P71" s="16"/>
      <c r="Q71" t="str">
        <f t="shared" si="15"/>
        <v>Ni2O3</v>
      </c>
      <c r="R71" s="14">
        <f t="shared" si="16"/>
        <v>1.408912932356449</v>
      </c>
      <c r="S71" s="15">
        <f t="shared" si="17"/>
        <v>0.7097670672434456</v>
      </c>
      <c r="U71" s="20"/>
      <c r="V71" s="23"/>
      <c r="W71" s="16"/>
      <c r="X71" s="20"/>
      <c r="Y71" s="20"/>
      <c r="Z71" s="23"/>
      <c r="AA71" s="16"/>
      <c r="AB71" s="20"/>
      <c r="AC71" s="20"/>
      <c r="AD71" s="23"/>
      <c r="AE71" s="16"/>
    </row>
    <row r="72" spans="1:31" ht="17.25" customHeight="1">
      <c r="A72" s="1" t="s">
        <v>52</v>
      </c>
      <c r="B72" s="29" t="s">
        <v>197</v>
      </c>
      <c r="C72" s="2">
        <v>106.42</v>
      </c>
      <c r="D72" s="2">
        <v>46</v>
      </c>
      <c r="E72" s="2">
        <v>2.2</v>
      </c>
      <c r="F72" s="2">
        <v>10</v>
      </c>
      <c r="G72" s="2">
        <v>5</v>
      </c>
      <c r="H72" s="17"/>
      <c r="I72" s="20"/>
      <c r="J72" s="21"/>
      <c r="K72" s="22"/>
      <c r="L72" s="20"/>
      <c r="M72" s="20"/>
      <c r="N72" s="23"/>
      <c r="O72" s="16"/>
      <c r="P72" s="16"/>
      <c r="Q72" s="20"/>
      <c r="R72" s="23"/>
      <c r="S72" s="16"/>
      <c r="T72" s="20"/>
      <c r="U72" s="20"/>
      <c r="V72" s="23"/>
      <c r="W72" s="16"/>
      <c r="X72" s="20"/>
      <c r="Y72" s="20"/>
      <c r="Z72" s="23"/>
      <c r="AA72" s="16"/>
      <c r="AB72" s="20"/>
      <c r="AC72" s="20"/>
      <c r="AD72" s="23"/>
      <c r="AE72" s="16"/>
    </row>
    <row r="73" spans="1:31" ht="17.25" customHeight="1">
      <c r="A73" s="1" t="s">
        <v>86</v>
      </c>
      <c r="B73" s="29" t="s">
        <v>198</v>
      </c>
      <c r="C73" s="2">
        <v>195.08</v>
      </c>
      <c r="D73" s="2">
        <v>78</v>
      </c>
      <c r="E73" s="2">
        <v>2.28</v>
      </c>
      <c r="F73" s="2">
        <v>10</v>
      </c>
      <c r="G73" s="2">
        <v>6</v>
      </c>
      <c r="H73" s="17"/>
      <c r="I73" s="20"/>
      <c r="J73" s="21"/>
      <c r="K73" s="22"/>
      <c r="L73" s="20"/>
      <c r="M73" s="20"/>
      <c r="N73" s="23"/>
      <c r="O73" s="16"/>
      <c r="P73" s="16"/>
      <c r="Q73" s="20"/>
      <c r="R73" s="23"/>
      <c r="S73" s="16"/>
      <c r="T73" s="20"/>
      <c r="U73" s="20"/>
      <c r="V73" s="23"/>
      <c r="W73" s="16"/>
      <c r="X73" s="20"/>
      <c r="Y73" s="20"/>
      <c r="Z73" s="23"/>
      <c r="AA73" s="16"/>
      <c r="AB73" s="20"/>
      <c r="AC73" s="20"/>
      <c r="AD73" s="23"/>
      <c r="AE73" s="16"/>
    </row>
    <row r="74" spans="1:31" ht="17.25" customHeight="1">
      <c r="A74" s="1" t="s">
        <v>35</v>
      </c>
      <c r="B74" s="29" t="s">
        <v>199</v>
      </c>
      <c r="C74" s="2">
        <v>63.546</v>
      </c>
      <c r="D74" s="2">
        <v>29</v>
      </c>
      <c r="E74" s="2">
        <v>1.9</v>
      </c>
      <c r="F74" s="2">
        <v>11</v>
      </c>
      <c r="G74" s="2">
        <v>4</v>
      </c>
      <c r="H74" s="17"/>
      <c r="I74" t="str">
        <f>B74&amp;"2O"</f>
        <v>Cu2O</v>
      </c>
      <c r="J74" s="12">
        <f aca="true" t="shared" si="24" ref="J74:J79">1/K74</f>
        <v>1.1258883328612344</v>
      </c>
      <c r="K74" s="13">
        <f aca="true" t="shared" si="25" ref="K74:K79">2*C74/((C74*2)+Oxygen)</f>
        <v>0.8881875500554192</v>
      </c>
      <c r="M74" t="str">
        <f t="shared" si="12"/>
        <v>CuO</v>
      </c>
      <c r="N74" s="14">
        <f t="shared" si="13"/>
        <v>1.2517766657224687</v>
      </c>
      <c r="O74" s="15">
        <f t="shared" si="14"/>
        <v>0.7988645477928328</v>
      </c>
      <c r="P74" s="16"/>
      <c r="Q74" s="20"/>
      <c r="R74" s="23"/>
      <c r="S74" s="16"/>
      <c r="T74" s="20"/>
      <c r="U74" s="20"/>
      <c r="V74" s="23"/>
      <c r="W74" s="16"/>
      <c r="X74" s="20"/>
      <c r="Y74" s="20"/>
      <c r="Z74" s="23"/>
      <c r="AA74" s="16"/>
      <c r="AB74" s="20"/>
      <c r="AC74" s="20"/>
      <c r="AD74" s="23"/>
      <c r="AE74" s="16"/>
    </row>
    <row r="75" spans="1:31" ht="17.25" customHeight="1">
      <c r="A75" s="1" t="s">
        <v>53</v>
      </c>
      <c r="B75" s="29" t="s">
        <v>200</v>
      </c>
      <c r="C75" s="2">
        <v>107.8682</v>
      </c>
      <c r="D75" s="2">
        <v>47</v>
      </c>
      <c r="E75" s="2">
        <v>1.93</v>
      </c>
      <c r="F75" s="2">
        <v>11</v>
      </c>
      <c r="G75" s="2">
        <v>5</v>
      </c>
      <c r="H75" s="17"/>
      <c r="I75" t="str">
        <f>B75&amp;"2O"</f>
        <v>Ag2O</v>
      </c>
      <c r="J75" s="12">
        <f t="shared" si="24"/>
        <v>1.0741618011610465</v>
      </c>
      <c r="K75" s="13">
        <f t="shared" si="25"/>
        <v>0.9309584449187394</v>
      </c>
      <c r="M75" s="20"/>
      <c r="N75" s="23"/>
      <c r="O75" s="16"/>
      <c r="P75" s="16"/>
      <c r="Q75" s="20"/>
      <c r="R75" s="23"/>
      <c r="S75" s="16"/>
      <c r="T75" s="20"/>
      <c r="U75" s="20"/>
      <c r="V75" s="23"/>
      <c r="W75" s="16"/>
      <c r="X75" s="20"/>
      <c r="Y75" s="20"/>
      <c r="Z75" s="23"/>
      <c r="AA75" s="16"/>
      <c r="AB75" s="20"/>
      <c r="AC75" s="20"/>
      <c r="AD75" s="23"/>
      <c r="AE75" s="16"/>
    </row>
    <row r="76" spans="1:31" ht="17.25" customHeight="1">
      <c r="A76" s="1" t="s">
        <v>87</v>
      </c>
      <c r="B76" s="29" t="s">
        <v>201</v>
      </c>
      <c r="C76" s="2">
        <v>196.96654</v>
      </c>
      <c r="D76" s="2">
        <v>79</v>
      </c>
      <c r="E76" s="2">
        <v>2.54</v>
      </c>
      <c r="F76" s="2">
        <v>11</v>
      </c>
      <c r="G76" s="2">
        <v>6</v>
      </c>
      <c r="H76" s="17"/>
      <c r="I76" t="str">
        <f>B76&amp;"2O"</f>
        <v>Au2O</v>
      </c>
      <c r="J76" s="12">
        <f t="shared" si="24"/>
        <v>1.040614512495371</v>
      </c>
      <c r="K76" s="13">
        <f t="shared" si="25"/>
        <v>0.9609706457024337</v>
      </c>
      <c r="M76" s="20"/>
      <c r="N76" s="23"/>
      <c r="O76" s="16"/>
      <c r="P76" s="16"/>
      <c r="Q76" s="20"/>
      <c r="R76" s="23"/>
      <c r="S76" s="16"/>
      <c r="T76" s="20"/>
      <c r="U76" s="20"/>
      <c r="V76" s="23"/>
      <c r="W76" s="16"/>
      <c r="X76" s="20"/>
      <c r="Y76" s="20"/>
      <c r="Z76" s="23"/>
      <c r="AA76" s="16"/>
      <c r="AB76" s="20"/>
      <c r="AC76" s="20"/>
      <c r="AD76" s="23"/>
      <c r="AE76" s="16"/>
    </row>
    <row r="77" spans="1:31" ht="17.25" customHeight="1">
      <c r="A77" s="1" t="s">
        <v>36</v>
      </c>
      <c r="B77" s="29" t="s">
        <v>202</v>
      </c>
      <c r="C77" s="2">
        <v>65.39</v>
      </c>
      <c r="D77" s="2">
        <v>30</v>
      </c>
      <c r="E77" s="2">
        <v>1.65</v>
      </c>
      <c r="F77" s="2">
        <v>12</v>
      </c>
      <c r="G77" s="2">
        <v>4</v>
      </c>
      <c r="H77" s="17"/>
      <c r="I77" s="20"/>
      <c r="J77" s="21"/>
      <c r="K77" s="22"/>
      <c r="M77" t="str">
        <f t="shared" si="12"/>
        <v>ZnO</v>
      </c>
      <c r="N77" s="14">
        <f t="shared" si="13"/>
        <v>1.2446765560483253</v>
      </c>
      <c r="O77" s="15">
        <f t="shared" si="14"/>
        <v>0.8034215757825959</v>
      </c>
      <c r="P77" s="16"/>
      <c r="Q77" s="20"/>
      <c r="R77" s="23"/>
      <c r="S77" s="16"/>
      <c r="T77" s="20"/>
      <c r="U77" s="20"/>
      <c r="V77" s="23"/>
      <c r="W77" s="16"/>
      <c r="X77" s="20"/>
      <c r="Y77" s="20"/>
      <c r="Z77" s="23"/>
      <c r="AA77" s="16"/>
      <c r="AB77" s="20"/>
      <c r="AC77" s="20"/>
      <c r="AD77" s="23"/>
      <c r="AE77" s="16"/>
    </row>
    <row r="78" spans="1:31" ht="17.25" customHeight="1">
      <c r="A78" s="1" t="s">
        <v>54</v>
      </c>
      <c r="B78" s="29" t="s">
        <v>203</v>
      </c>
      <c r="C78" s="2">
        <v>112.411</v>
      </c>
      <c r="D78" s="2">
        <v>48</v>
      </c>
      <c r="E78" s="2">
        <v>1.69</v>
      </c>
      <c r="F78" s="2">
        <v>12</v>
      </c>
      <c r="G78" s="2">
        <v>5</v>
      </c>
      <c r="H78" s="17"/>
      <c r="I78" s="20"/>
      <c r="J78" s="21"/>
      <c r="K78" s="22"/>
      <c r="M78" t="str">
        <f t="shared" si="12"/>
        <v>CdO</v>
      </c>
      <c r="N78" s="14">
        <f t="shared" si="13"/>
        <v>1.1423294873277527</v>
      </c>
      <c r="O78" s="15">
        <f t="shared" si="14"/>
        <v>0.8754041728707331</v>
      </c>
      <c r="P78" s="16"/>
      <c r="Q78" s="20"/>
      <c r="R78" s="23"/>
      <c r="S78" s="16"/>
      <c r="T78" s="20"/>
      <c r="U78" s="20"/>
      <c r="V78" s="23"/>
      <c r="W78" s="16"/>
      <c r="X78" s="20"/>
      <c r="Y78" s="20"/>
      <c r="Z78" s="23"/>
      <c r="AA78" s="16"/>
      <c r="AB78" s="20"/>
      <c r="AC78" s="20"/>
      <c r="AD78" s="23"/>
      <c r="AE78" s="16"/>
    </row>
    <row r="79" spans="1:31" ht="17.25" customHeight="1">
      <c r="A79" s="1" t="s">
        <v>88</v>
      </c>
      <c r="B79" s="29" t="s">
        <v>204</v>
      </c>
      <c r="C79" s="2">
        <v>200.59</v>
      </c>
      <c r="D79" s="2">
        <v>80</v>
      </c>
      <c r="E79" s="2">
        <v>2</v>
      </c>
      <c r="F79" s="2">
        <v>12</v>
      </c>
      <c r="G79" s="2">
        <v>6</v>
      </c>
      <c r="H79" s="17"/>
      <c r="I79" t="str">
        <f>B79&amp;"2O"</f>
        <v>Hg2O</v>
      </c>
      <c r="J79" s="12">
        <f t="shared" si="24"/>
        <v>1.03988085148811</v>
      </c>
      <c r="K79" s="13">
        <f t="shared" si="25"/>
        <v>0.9616486336573666</v>
      </c>
      <c r="M79" t="str">
        <f t="shared" si="12"/>
        <v>HgO</v>
      </c>
      <c r="N79" s="14">
        <f t="shared" si="13"/>
        <v>1.07976170297622</v>
      </c>
      <c r="O79" s="15">
        <f t="shared" si="14"/>
        <v>0.9261302723032614</v>
      </c>
      <c r="P79" s="16"/>
      <c r="Q79" s="20"/>
      <c r="R79" s="23"/>
      <c r="S79" s="16"/>
      <c r="T79" s="20"/>
      <c r="U79" s="20"/>
      <c r="V79" s="23"/>
      <c r="W79" s="16"/>
      <c r="X79" s="20"/>
      <c r="Y79" s="20"/>
      <c r="Z79" s="23"/>
      <c r="AA79" s="16"/>
      <c r="AB79" s="20"/>
      <c r="AC79" s="20"/>
      <c r="AD79" s="23"/>
      <c r="AE79" s="16"/>
    </row>
    <row r="80" spans="1:31" ht="17.25" customHeight="1">
      <c r="A80" s="1" t="s">
        <v>11</v>
      </c>
      <c r="B80" s="29" t="s">
        <v>205</v>
      </c>
      <c r="C80" s="2">
        <v>10.81</v>
      </c>
      <c r="D80" s="2">
        <v>5</v>
      </c>
      <c r="E80" s="2">
        <v>2.04</v>
      </c>
      <c r="F80" s="2">
        <v>13</v>
      </c>
      <c r="G80" s="2">
        <v>2</v>
      </c>
      <c r="H80" s="17"/>
      <c r="I80" s="20"/>
      <c r="J80" s="21"/>
      <c r="K80" s="22"/>
      <c r="L80" s="20"/>
      <c r="M80" s="20"/>
      <c r="N80" s="23"/>
      <c r="O80" s="16"/>
      <c r="P80" s="16"/>
      <c r="Q80" t="str">
        <f t="shared" si="15"/>
        <v>B2O3</v>
      </c>
      <c r="R80" s="14">
        <f t="shared" si="16"/>
        <v>3.220083256244218</v>
      </c>
      <c r="S80" s="15">
        <f t="shared" si="17"/>
        <v>0.3105509766124376</v>
      </c>
      <c r="U80" s="20"/>
      <c r="V80" s="23"/>
      <c r="W80" s="16"/>
      <c r="X80" s="20"/>
      <c r="Y80" s="20"/>
      <c r="Z80" s="23"/>
      <c r="AA80" s="16"/>
      <c r="AB80" s="20"/>
      <c r="AC80" s="20"/>
      <c r="AD80" s="23"/>
      <c r="AE80" s="16"/>
    </row>
    <row r="81" spans="1:31" ht="17.25" customHeight="1">
      <c r="A81" s="1" t="s">
        <v>19</v>
      </c>
      <c r="B81" s="29" t="s">
        <v>206</v>
      </c>
      <c r="C81" s="2">
        <v>26.98154</v>
      </c>
      <c r="D81" s="2">
        <v>13</v>
      </c>
      <c r="E81" s="2">
        <v>1.61</v>
      </c>
      <c r="F81" s="2">
        <v>13</v>
      </c>
      <c r="G81" s="2">
        <v>3</v>
      </c>
      <c r="H81" s="17"/>
      <c r="I81" s="20"/>
      <c r="J81" s="21"/>
      <c r="K81" s="22"/>
      <c r="L81" s="20"/>
      <c r="M81" s="20"/>
      <c r="N81" s="23"/>
      <c r="O81" s="16"/>
      <c r="P81" s="16"/>
      <c r="Q81" t="str">
        <f t="shared" si="15"/>
        <v>Al2O3</v>
      </c>
      <c r="R81" s="14">
        <f t="shared" si="16"/>
        <v>1.889463685171417</v>
      </c>
      <c r="S81" s="15">
        <f t="shared" si="17"/>
        <v>0.5292507116426942</v>
      </c>
      <c r="U81" s="20"/>
      <c r="V81" s="23"/>
      <c r="W81" s="16"/>
      <c r="X81" s="20"/>
      <c r="Y81" s="20"/>
      <c r="Z81" s="23"/>
      <c r="AA81" s="16"/>
      <c r="AB81" s="20"/>
      <c r="AC81" s="20"/>
      <c r="AD81" s="23"/>
      <c r="AE81" s="16"/>
    </row>
    <row r="82" spans="1:31" ht="17.25" customHeight="1">
      <c r="A82" s="1" t="s">
        <v>37</v>
      </c>
      <c r="B82" s="29" t="s">
        <v>207</v>
      </c>
      <c r="C82" s="2">
        <v>69.723</v>
      </c>
      <c r="D82" s="2">
        <v>31</v>
      </c>
      <c r="E82" s="2">
        <v>1.81</v>
      </c>
      <c r="F82" s="2">
        <v>13</v>
      </c>
      <c r="G82" s="2">
        <v>4</v>
      </c>
      <c r="H82" s="17"/>
      <c r="I82" s="20"/>
      <c r="J82" s="21"/>
      <c r="K82" s="22"/>
      <c r="L82" s="20"/>
      <c r="M82" s="20"/>
      <c r="N82" s="23"/>
      <c r="O82" s="16"/>
      <c r="P82" s="16"/>
      <c r="Q82" t="str">
        <f t="shared" si="15"/>
        <v>Ga2O3</v>
      </c>
      <c r="R82" s="14">
        <f t="shared" si="16"/>
        <v>1.3442063594509703</v>
      </c>
      <c r="S82" s="15">
        <f t="shared" si="17"/>
        <v>0.7439333945782265</v>
      </c>
      <c r="U82" s="20"/>
      <c r="V82" s="23"/>
      <c r="W82" s="16"/>
      <c r="X82" s="20"/>
      <c r="Y82" s="20"/>
      <c r="Z82" s="23"/>
      <c r="AA82" s="16"/>
      <c r="AB82" s="20"/>
      <c r="AC82" s="20"/>
      <c r="AD82" s="23"/>
      <c r="AE82" s="16"/>
    </row>
    <row r="83" spans="1:31" ht="17.25" customHeight="1">
      <c r="A83" s="1" t="s">
        <v>55</v>
      </c>
      <c r="B83" s="29" t="s">
        <v>208</v>
      </c>
      <c r="C83" s="2">
        <v>114.82</v>
      </c>
      <c r="D83" s="2">
        <v>49</v>
      </c>
      <c r="E83" s="2">
        <v>1.78</v>
      </c>
      <c r="F83" s="2">
        <v>13</v>
      </c>
      <c r="G83" s="2">
        <v>5</v>
      </c>
      <c r="H83" s="17"/>
      <c r="I83" s="20"/>
      <c r="J83" s="21"/>
      <c r="K83" s="22"/>
      <c r="L83" s="20"/>
      <c r="M83" s="20"/>
      <c r="N83" s="23"/>
      <c r="O83" s="16"/>
      <c r="P83" s="16"/>
      <c r="Q83" t="str">
        <f t="shared" si="15"/>
        <v>In2O3</v>
      </c>
      <c r="R83" s="14">
        <f t="shared" si="16"/>
        <v>1.2090149799686467</v>
      </c>
      <c r="S83" s="15">
        <f t="shared" si="17"/>
        <v>0.8271196110621665</v>
      </c>
      <c r="U83" s="20"/>
      <c r="V83" s="23"/>
      <c r="W83" s="16"/>
      <c r="X83" s="20"/>
      <c r="Y83" s="20"/>
      <c r="Z83" s="23"/>
      <c r="AA83" s="16"/>
      <c r="AB83" s="20"/>
      <c r="AC83" s="20"/>
      <c r="AD83" s="23"/>
      <c r="AE83" s="16"/>
    </row>
    <row r="84" spans="1:31" ht="17.25" customHeight="1">
      <c r="A84" s="1" t="s">
        <v>89</v>
      </c>
      <c r="B84" s="29" t="s">
        <v>209</v>
      </c>
      <c r="C84" s="2">
        <v>204.3833</v>
      </c>
      <c r="D84" s="2">
        <v>81</v>
      </c>
      <c r="E84" s="2">
        <v>1.62</v>
      </c>
      <c r="F84" s="2">
        <v>13</v>
      </c>
      <c r="G84" s="2">
        <v>6</v>
      </c>
      <c r="H84" s="17"/>
      <c r="I84" s="20"/>
      <c r="J84" s="21"/>
      <c r="K84" s="22"/>
      <c r="L84" s="20"/>
      <c r="M84" s="20"/>
      <c r="N84" s="23"/>
      <c r="O84" s="16"/>
      <c r="P84" s="16"/>
      <c r="Q84" t="str">
        <f t="shared" si="15"/>
        <v>Tl2O3</v>
      </c>
      <c r="R84" s="14">
        <f t="shared" si="16"/>
        <v>1.1174220202922645</v>
      </c>
      <c r="S84" s="15">
        <f t="shared" si="17"/>
        <v>0.8949170338870246</v>
      </c>
      <c r="U84" s="20"/>
      <c r="V84" s="23"/>
      <c r="W84" s="16"/>
      <c r="X84" s="20"/>
      <c r="Y84" s="20"/>
      <c r="Z84" s="23"/>
      <c r="AA84" s="16"/>
      <c r="AB84" s="20"/>
      <c r="AC84" s="20"/>
      <c r="AD84" s="23"/>
      <c r="AE84" s="16"/>
    </row>
    <row r="85" spans="1:31" ht="17.25" customHeight="1">
      <c r="A85" s="1" t="s">
        <v>12</v>
      </c>
      <c r="B85" s="29" t="s">
        <v>210</v>
      </c>
      <c r="C85" s="2">
        <v>12.011</v>
      </c>
      <c r="D85" s="2">
        <v>6</v>
      </c>
      <c r="E85" s="2">
        <v>2.55</v>
      </c>
      <c r="F85" s="2">
        <v>14</v>
      </c>
      <c r="G85" s="2">
        <v>2</v>
      </c>
      <c r="H85" s="17"/>
      <c r="I85" s="20"/>
      <c r="J85" s="21"/>
      <c r="K85" s="22"/>
      <c r="M85" t="str">
        <f aca="true" t="shared" si="26" ref="M85:M103">B85&amp;"O"</f>
        <v>CO</v>
      </c>
      <c r="N85" s="14">
        <f aca="true" t="shared" si="27" ref="N85:N103">1/O85</f>
        <v>2.332062276246774</v>
      </c>
      <c r="O85" s="15">
        <f aca="true" t="shared" si="28" ref="O85:O103">C85/(C85+Oxygen)</f>
        <v>0.42880501528003884</v>
      </c>
      <c r="P85" s="16"/>
      <c r="Q85" t="str">
        <f aca="true" t="shared" si="29" ref="Q85:Q103">B85&amp;"2O3"</f>
        <v>C2O3</v>
      </c>
      <c r="R85" s="14">
        <f aca="true" t="shared" si="30" ref="R85:R103">1/S85</f>
        <v>2.9980934143701603</v>
      </c>
      <c r="S85" s="15">
        <f aca="true" t="shared" si="31" ref="S85:S103">2*C85/((C85*2)+(Oxygen*3))</f>
        <v>0.3335453108988867</v>
      </c>
      <c r="U85" t="str">
        <f aca="true" t="shared" si="32" ref="U85:U98">B85&amp;"O2"</f>
        <v>CO2</v>
      </c>
      <c r="V85" s="14">
        <f aca="true" t="shared" si="33" ref="V85:V98">1/W85</f>
        <v>3.6641245524935475</v>
      </c>
      <c r="W85" s="15">
        <f aca="true" t="shared" si="34" ref="W85:W98">C85/((C85)+(Oxygen*2))</f>
        <v>0.27291648678248936</v>
      </c>
      <c r="Y85" t="str">
        <f aca="true" t="shared" si="35" ref="Y85:Y103">B85&amp;"2O5"</f>
        <v>C2O5</v>
      </c>
      <c r="Z85" s="14">
        <f aca="true" t="shared" si="36" ref="Z85:Z103">1/AA85</f>
        <v>4.330155690616935</v>
      </c>
      <c r="AA85" s="15">
        <f aca="true" t="shared" si="37" ref="AA85:AA103">2*C85/((2*C85)+(Oxygen*5))</f>
        <v>0.23093857852892258</v>
      </c>
      <c r="AC85" s="20"/>
      <c r="AD85" s="23"/>
      <c r="AE85" s="16"/>
    </row>
    <row r="86" spans="1:31" ht="17.25" customHeight="1">
      <c r="A86" s="1" t="s">
        <v>20</v>
      </c>
      <c r="B86" s="29" t="s">
        <v>211</v>
      </c>
      <c r="C86" s="2">
        <v>28.0855</v>
      </c>
      <c r="D86" s="2">
        <v>14</v>
      </c>
      <c r="E86" s="2">
        <v>1.9</v>
      </c>
      <c r="F86" s="2">
        <v>14</v>
      </c>
      <c r="G86" s="2">
        <v>3</v>
      </c>
      <c r="H86" s="17"/>
      <c r="I86" s="20"/>
      <c r="J86" s="21"/>
      <c r="K86" s="22"/>
      <c r="L86" s="20"/>
      <c r="M86" s="20"/>
      <c r="N86" s="23"/>
      <c r="O86" s="16"/>
      <c r="P86" s="16"/>
      <c r="Q86" s="20"/>
      <c r="R86" s="23"/>
      <c r="S86" s="16"/>
      <c r="U86" t="str">
        <f t="shared" si="32"/>
        <v>SiO2</v>
      </c>
      <c r="V86" s="14">
        <f t="shared" si="33"/>
        <v>2.1393352441651383</v>
      </c>
      <c r="W86" s="15">
        <f t="shared" si="34"/>
        <v>0.4674349206032192</v>
      </c>
      <c r="Y86" s="20"/>
      <c r="Z86" s="23"/>
      <c r="AA86" s="16"/>
      <c r="AB86" s="20"/>
      <c r="AC86" s="20"/>
      <c r="AD86" s="23"/>
      <c r="AE86" s="16"/>
    </row>
    <row r="87" spans="1:31" ht="17.25" customHeight="1">
      <c r="A87" s="1" t="s">
        <v>38</v>
      </c>
      <c r="B87" s="29" t="s">
        <v>212</v>
      </c>
      <c r="C87" s="2">
        <v>72.61</v>
      </c>
      <c r="D87" s="2">
        <v>32</v>
      </c>
      <c r="E87" s="2">
        <v>2.01</v>
      </c>
      <c r="F87" s="2">
        <v>14</v>
      </c>
      <c r="G87" s="2">
        <v>4</v>
      </c>
      <c r="H87" s="17"/>
      <c r="I87" s="20"/>
      <c r="J87" s="21"/>
      <c r="K87" s="22"/>
      <c r="L87" s="20"/>
      <c r="M87" s="20"/>
      <c r="N87" s="23"/>
      <c r="O87" s="16"/>
      <c r="P87" s="16"/>
      <c r="Q87" s="20"/>
      <c r="R87" s="23"/>
      <c r="S87" s="16"/>
      <c r="U87" t="str">
        <f t="shared" si="32"/>
        <v>GeO2</v>
      </c>
      <c r="V87" s="14">
        <f t="shared" si="33"/>
        <v>1.4406941192673186</v>
      </c>
      <c r="W87" s="15">
        <f t="shared" si="34"/>
        <v>0.6941098645620636</v>
      </c>
      <c r="Y87" s="20"/>
      <c r="Z87" s="23"/>
      <c r="AA87" s="16"/>
      <c r="AB87" s="20"/>
      <c r="AC87" s="20"/>
      <c r="AD87" s="23"/>
      <c r="AE87" s="16"/>
    </row>
    <row r="88" spans="1:31" ht="17.25" customHeight="1">
      <c r="A88" s="1" t="s">
        <v>56</v>
      </c>
      <c r="B88" s="29" t="s">
        <v>213</v>
      </c>
      <c r="C88" s="2">
        <v>118.71</v>
      </c>
      <c r="D88" s="2">
        <v>50</v>
      </c>
      <c r="E88" s="2">
        <v>1.96</v>
      </c>
      <c r="F88" s="2">
        <v>14</v>
      </c>
      <c r="G88" s="2">
        <v>5</v>
      </c>
      <c r="H88" s="17"/>
      <c r="I88" t="str">
        <f>B88&amp;"2O"</f>
        <v>Sn2O</v>
      </c>
      <c r="J88" s="12">
        <f aca="true" t="shared" si="38" ref="J88:J103">1/K88</f>
        <v>1.0673885940527337</v>
      </c>
      <c r="K88" s="13">
        <f aca="true" t="shared" si="39" ref="K88:K103">2*C88/((C88*2)+Oxygen)</f>
        <v>0.9368659226562764</v>
      </c>
      <c r="M88" t="str">
        <f t="shared" si="26"/>
        <v>SnO</v>
      </c>
      <c r="N88" s="14">
        <f t="shared" si="27"/>
        <v>1.1347771881054671</v>
      </c>
      <c r="O88" s="15">
        <f t="shared" si="28"/>
        <v>0.8812302630699862</v>
      </c>
      <c r="P88" s="16"/>
      <c r="Q88" t="str">
        <f t="shared" si="29"/>
        <v>Sn2O3</v>
      </c>
      <c r="R88" s="14">
        <f t="shared" si="30"/>
        <v>1.2021657821582006</v>
      </c>
      <c r="S88" s="15">
        <f t="shared" si="31"/>
        <v>0.8318320275301295</v>
      </c>
      <c r="U88" t="str">
        <f t="shared" si="32"/>
        <v>SnO2</v>
      </c>
      <c r="V88" s="14">
        <f t="shared" si="33"/>
        <v>1.2695543762109343</v>
      </c>
      <c r="W88" s="15">
        <f t="shared" si="34"/>
        <v>0.7876779590840084</v>
      </c>
      <c r="Y88" t="str">
        <f t="shared" si="35"/>
        <v>Sn2O5</v>
      </c>
      <c r="Z88" s="14">
        <f t="shared" si="36"/>
        <v>1.3369429702636677</v>
      </c>
      <c r="AA88" s="15">
        <f t="shared" si="37"/>
        <v>0.7479750611971003</v>
      </c>
      <c r="AC88" t="str">
        <f aca="true" t="shared" si="40" ref="AC88:AC103">B88&amp;"O3"</f>
        <v>SnO3</v>
      </c>
      <c r="AD88" s="14">
        <f aca="true" t="shared" si="41" ref="AD88:AD103">1/AE88</f>
        <v>1.4043315643164012</v>
      </c>
      <c r="AE88" s="15">
        <f aca="true" t="shared" si="42" ref="AE88:AE103">C88/((C88)+(Oxygen*3))</f>
        <v>0.7120825490287821</v>
      </c>
    </row>
    <row r="89" spans="1:31" ht="17.25" customHeight="1">
      <c r="A89" s="1" t="s">
        <v>90</v>
      </c>
      <c r="B89" s="29" t="s">
        <v>214</v>
      </c>
      <c r="C89" s="2">
        <v>207.2</v>
      </c>
      <c r="D89" s="2">
        <v>82</v>
      </c>
      <c r="E89" s="2">
        <v>2.33</v>
      </c>
      <c r="F89" s="2">
        <v>14</v>
      </c>
      <c r="G89" s="2">
        <v>6</v>
      </c>
      <c r="H89" s="17"/>
      <c r="I89" t="str">
        <f>B89&amp;"2O"</f>
        <v>Pb2O</v>
      </c>
      <c r="J89" s="12">
        <f t="shared" si="38"/>
        <v>1.0386085907335907</v>
      </c>
      <c r="K89" s="13">
        <f t="shared" si="39"/>
        <v>0.9628266210408286</v>
      </c>
      <c r="M89" t="str">
        <f t="shared" si="26"/>
        <v>PbO</v>
      </c>
      <c r="N89" s="14">
        <f t="shared" si="27"/>
        <v>1.0772171814671816</v>
      </c>
      <c r="O89" s="15">
        <f t="shared" si="28"/>
        <v>0.9283179076646263</v>
      </c>
      <c r="P89" s="16"/>
      <c r="Q89" t="str">
        <f t="shared" si="29"/>
        <v>Pb2O3</v>
      </c>
      <c r="R89" s="14">
        <f t="shared" si="30"/>
        <v>1.115825772200772</v>
      </c>
      <c r="S89" s="15">
        <f t="shared" si="31"/>
        <v>0.8961972602834527</v>
      </c>
      <c r="U89" t="str">
        <f t="shared" si="32"/>
        <v>PbO2</v>
      </c>
      <c r="V89" s="14">
        <f t="shared" si="33"/>
        <v>1.1544343629343627</v>
      </c>
      <c r="W89" s="15">
        <f t="shared" si="34"/>
        <v>0.8662250813967295</v>
      </c>
      <c r="Y89" t="str">
        <f t="shared" si="35"/>
        <v>Pb2O5</v>
      </c>
      <c r="Z89" s="14">
        <f t="shared" si="36"/>
        <v>1.1930429536679537</v>
      </c>
      <c r="AA89" s="15">
        <f t="shared" si="37"/>
        <v>0.8381927883866609</v>
      </c>
      <c r="AC89" t="str">
        <f t="shared" si="40"/>
        <v>PbO3</v>
      </c>
      <c r="AD89" s="14">
        <f t="shared" si="41"/>
        <v>1.2316515444015443</v>
      </c>
      <c r="AE89" s="15">
        <f t="shared" si="42"/>
        <v>0.8119179523993508</v>
      </c>
    </row>
    <row r="90" spans="1:31" ht="17.25" customHeight="1">
      <c r="A90" s="1" t="s">
        <v>13</v>
      </c>
      <c r="B90" s="29" t="s">
        <v>215</v>
      </c>
      <c r="C90" s="2">
        <v>14.00674</v>
      </c>
      <c r="D90" s="2">
        <v>7</v>
      </c>
      <c r="E90" s="5">
        <v>3.04</v>
      </c>
      <c r="F90" s="2">
        <v>15</v>
      </c>
      <c r="G90" s="2">
        <v>2</v>
      </c>
      <c r="H90" s="17"/>
      <c r="I90" s="20"/>
      <c r="J90" s="21"/>
      <c r="K90" s="22"/>
      <c r="L90" s="20"/>
      <c r="M90" s="20"/>
      <c r="N90" s="23"/>
      <c r="O90" s="16"/>
      <c r="P90" s="16"/>
      <c r="Q90" s="20"/>
      <c r="R90" s="23"/>
      <c r="S90" s="16"/>
      <c r="T90" s="20"/>
      <c r="U90" s="20"/>
      <c r="V90" s="23"/>
      <c r="W90" s="16"/>
      <c r="Y90" t="str">
        <f t="shared" si="35"/>
        <v>N2O5</v>
      </c>
      <c r="Z90" s="14">
        <f t="shared" si="36"/>
        <v>3.855660917529703</v>
      </c>
      <c r="AA90" s="15">
        <f t="shared" si="37"/>
        <v>0.2593589066542432</v>
      </c>
      <c r="AC90" s="20"/>
      <c r="AD90" s="23"/>
      <c r="AE90" s="16"/>
    </row>
    <row r="91" spans="1:31" ht="17.25" customHeight="1">
      <c r="A91" s="1" t="s">
        <v>21</v>
      </c>
      <c r="B91" s="29" t="s">
        <v>216</v>
      </c>
      <c r="C91" s="2">
        <v>30.973762</v>
      </c>
      <c r="D91" s="2">
        <v>15</v>
      </c>
      <c r="E91" s="2">
        <v>2.19</v>
      </c>
      <c r="F91" s="2">
        <v>15</v>
      </c>
      <c r="G91" s="2">
        <v>3</v>
      </c>
      <c r="H91" s="17"/>
      <c r="I91" s="20"/>
      <c r="J91" s="21"/>
      <c r="K91" s="22"/>
      <c r="L91" s="20"/>
      <c r="M91" s="20"/>
      <c r="N91" s="23"/>
      <c r="O91" s="16"/>
      <c r="P91" s="16"/>
      <c r="Q91" s="20"/>
      <c r="R91" s="23"/>
      <c r="S91" s="16"/>
      <c r="T91" s="20"/>
      <c r="U91" s="20"/>
      <c r="V91" s="23"/>
      <c r="W91" s="16"/>
      <c r="Y91" t="str">
        <f t="shared" si="35"/>
        <v>P2O5</v>
      </c>
      <c r="Z91" s="14">
        <f t="shared" si="36"/>
        <v>2.291367190075264</v>
      </c>
      <c r="AA91" s="15">
        <f t="shared" si="37"/>
        <v>0.4364206681196099</v>
      </c>
      <c r="AC91" s="20"/>
      <c r="AD91" s="23"/>
      <c r="AE91" s="16"/>
    </row>
    <row r="92" spans="1:31" ht="17.25" customHeight="1">
      <c r="A92" s="1" t="s">
        <v>39</v>
      </c>
      <c r="B92" s="29" t="s">
        <v>217</v>
      </c>
      <c r="C92" s="2">
        <v>74.9216</v>
      </c>
      <c r="D92" s="2">
        <v>33</v>
      </c>
      <c r="E92" s="2">
        <v>2.18</v>
      </c>
      <c r="F92" s="2">
        <v>15</v>
      </c>
      <c r="G92" s="2">
        <v>4</v>
      </c>
      <c r="H92" s="17"/>
      <c r="I92" s="20"/>
      <c r="J92" s="21"/>
      <c r="K92" s="22"/>
      <c r="L92" s="20"/>
      <c r="M92" s="20"/>
      <c r="N92" s="23"/>
      <c r="O92" s="16"/>
      <c r="P92" s="16"/>
      <c r="Q92" t="str">
        <f t="shared" si="29"/>
        <v>As2O3</v>
      </c>
      <c r="R92" s="14">
        <f t="shared" si="30"/>
        <v>1.3203228441464143</v>
      </c>
      <c r="S92" s="15">
        <f t="shared" si="31"/>
        <v>0.7573905158374334</v>
      </c>
      <c r="U92" s="20"/>
      <c r="V92" s="23"/>
      <c r="W92" s="16"/>
      <c r="Y92" t="str">
        <f t="shared" si="35"/>
        <v>As2O5</v>
      </c>
      <c r="Z92" s="14">
        <f t="shared" si="36"/>
        <v>1.5338714069106905</v>
      </c>
      <c r="AA92" s="15">
        <f t="shared" si="37"/>
        <v>0.651945134054008</v>
      </c>
      <c r="AC92" s="20"/>
      <c r="AD92" s="23"/>
      <c r="AE92" s="16"/>
    </row>
    <row r="93" spans="1:31" ht="17.25" customHeight="1">
      <c r="A93" s="1" t="s">
        <v>57</v>
      </c>
      <c r="B93" s="29" t="s">
        <v>218</v>
      </c>
      <c r="C93" s="2">
        <v>121.75</v>
      </c>
      <c r="D93" s="2">
        <v>51</v>
      </c>
      <c r="E93" s="2">
        <v>2.05</v>
      </c>
      <c r="F93" s="2">
        <v>15</v>
      </c>
      <c r="G93" s="2">
        <v>5</v>
      </c>
      <c r="H93" s="17"/>
      <c r="I93" t="str">
        <f>B93&amp;"2O"</f>
        <v>Sb2O</v>
      </c>
      <c r="J93" s="12">
        <f t="shared" si="38"/>
        <v>1.065705954825462</v>
      </c>
      <c r="K93" s="13">
        <f t="shared" si="39"/>
        <v>0.9383451368288328</v>
      </c>
      <c r="M93" t="str">
        <f t="shared" si="26"/>
        <v>SbO</v>
      </c>
      <c r="N93" s="14">
        <f t="shared" si="27"/>
        <v>1.131411909650924</v>
      </c>
      <c r="O93" s="15">
        <f t="shared" si="28"/>
        <v>0.8838513997157156</v>
      </c>
      <c r="P93" s="16"/>
      <c r="Q93" t="str">
        <f t="shared" si="29"/>
        <v>Sb2O3</v>
      </c>
      <c r="R93" s="14">
        <f t="shared" si="30"/>
        <v>1.197117864476386</v>
      </c>
      <c r="S93" s="15">
        <f t="shared" si="31"/>
        <v>0.8353396350303364</v>
      </c>
      <c r="U93" t="str">
        <f t="shared" si="32"/>
        <v>SbO2</v>
      </c>
      <c r="V93" s="14">
        <f t="shared" si="33"/>
        <v>1.262823819301848</v>
      </c>
      <c r="W93" s="15">
        <f t="shared" si="34"/>
        <v>0.791876099195571</v>
      </c>
      <c r="Y93" t="str">
        <f t="shared" si="35"/>
        <v>Sb2O5</v>
      </c>
      <c r="Z93" s="14">
        <f t="shared" si="36"/>
        <v>1.32852977412731</v>
      </c>
      <c r="AA93" s="15">
        <f t="shared" si="37"/>
        <v>0.7527117716702164</v>
      </c>
      <c r="AC93" t="str">
        <f t="shared" si="40"/>
        <v>SbO3</v>
      </c>
      <c r="AD93" s="14">
        <f t="shared" si="41"/>
        <v>1.394235728952772</v>
      </c>
      <c r="AE93" s="15">
        <f t="shared" si="42"/>
        <v>0.7172388278638595</v>
      </c>
    </row>
    <row r="94" spans="1:31" ht="17.25" customHeight="1">
      <c r="A94" s="1" t="s">
        <v>91</v>
      </c>
      <c r="B94" s="29" t="s">
        <v>219</v>
      </c>
      <c r="C94" s="2">
        <v>208.9804</v>
      </c>
      <c r="D94" s="2">
        <v>83</v>
      </c>
      <c r="E94" s="2">
        <v>2.02</v>
      </c>
      <c r="F94" s="2">
        <v>15</v>
      </c>
      <c r="G94" s="2">
        <v>6</v>
      </c>
      <c r="H94" s="17"/>
      <c r="I94" t="str">
        <f>B94&amp;"2O"</f>
        <v>Bi2O</v>
      </c>
      <c r="J94" s="12">
        <f t="shared" si="38"/>
        <v>1.0382796664184775</v>
      </c>
      <c r="K94" s="13">
        <f t="shared" si="39"/>
        <v>0.9631316420261582</v>
      </c>
      <c r="M94" t="str">
        <f t="shared" si="26"/>
        <v>BiO</v>
      </c>
      <c r="N94" s="14">
        <f t="shared" si="27"/>
        <v>1.0765593328369552</v>
      </c>
      <c r="O94" s="15">
        <f t="shared" si="28"/>
        <v>0.9288851710242431</v>
      </c>
      <c r="P94" s="16"/>
      <c r="Q94" t="str">
        <f t="shared" si="29"/>
        <v>Bi2O3</v>
      </c>
      <c r="R94" s="14">
        <f t="shared" si="30"/>
        <v>1.1148389992554326</v>
      </c>
      <c r="S94" s="15">
        <f t="shared" si="31"/>
        <v>0.8969905077485358</v>
      </c>
      <c r="U94" t="str">
        <f t="shared" si="32"/>
        <v>BiO2</v>
      </c>
      <c r="V94" s="14">
        <f t="shared" si="33"/>
        <v>1.1531186656739099</v>
      </c>
      <c r="W94" s="15">
        <f t="shared" si="34"/>
        <v>0.8672134358484053</v>
      </c>
      <c r="Y94" t="str">
        <f t="shared" si="35"/>
        <v>Bi2O5</v>
      </c>
      <c r="Z94" s="14">
        <f t="shared" si="36"/>
        <v>1.1913983320923878</v>
      </c>
      <c r="AA94" s="15">
        <f t="shared" si="37"/>
        <v>0.8393498404884912</v>
      </c>
      <c r="AC94" t="str">
        <f t="shared" si="40"/>
        <v>BiO3</v>
      </c>
      <c r="AD94" s="14">
        <f t="shared" si="41"/>
        <v>1.2296779985108652</v>
      </c>
      <c r="AE94" s="15">
        <f t="shared" si="42"/>
        <v>0.8132210230735165</v>
      </c>
    </row>
    <row r="95" spans="1:31" ht="17.25" customHeight="1">
      <c r="A95" s="1" t="s">
        <v>14</v>
      </c>
      <c r="B95" s="29" t="s">
        <v>220</v>
      </c>
      <c r="C95" s="2">
        <v>15.9994</v>
      </c>
      <c r="D95" s="2">
        <v>8</v>
      </c>
      <c r="E95" s="2">
        <v>3.44</v>
      </c>
      <c r="F95" s="2">
        <v>16</v>
      </c>
      <c r="G95" s="2">
        <v>2</v>
      </c>
      <c r="H95" s="17"/>
      <c r="I95" s="24"/>
      <c r="J95" s="25"/>
      <c r="K95" s="26"/>
      <c r="L95" s="24"/>
      <c r="M95" s="24"/>
      <c r="N95" s="27"/>
      <c r="O95" s="28"/>
      <c r="P95" s="28"/>
      <c r="Q95" s="24"/>
      <c r="R95" s="27"/>
      <c r="S95" s="28"/>
      <c r="T95" s="24"/>
      <c r="U95" s="24"/>
      <c r="V95" s="27"/>
      <c r="W95" s="28"/>
      <c r="X95" s="24"/>
      <c r="Y95" s="24"/>
      <c r="Z95" s="27"/>
      <c r="AA95" s="28"/>
      <c r="AB95" s="24"/>
      <c r="AC95" s="24"/>
      <c r="AD95" s="27"/>
      <c r="AE95" s="28"/>
    </row>
    <row r="96" spans="1:31" ht="17.25" customHeight="1">
      <c r="A96" s="1" t="s">
        <v>22</v>
      </c>
      <c r="B96" s="29" t="s">
        <v>221</v>
      </c>
      <c r="C96" s="2">
        <v>32.066</v>
      </c>
      <c r="D96" s="2">
        <v>16</v>
      </c>
      <c r="E96" s="2">
        <v>2.58</v>
      </c>
      <c r="F96" s="2">
        <v>16</v>
      </c>
      <c r="G96" s="2">
        <v>3</v>
      </c>
      <c r="H96" s="17"/>
      <c r="I96" t="str">
        <f>B96&amp;"2O"</f>
        <v>S2O</v>
      </c>
      <c r="J96" s="12">
        <f t="shared" si="38"/>
        <v>1.249476080583796</v>
      </c>
      <c r="K96" s="13">
        <f t="shared" si="39"/>
        <v>0.8003354490249766</v>
      </c>
      <c r="M96" t="str">
        <f t="shared" si="26"/>
        <v>SO</v>
      </c>
      <c r="N96" s="14">
        <f t="shared" si="27"/>
        <v>1.498952161167592</v>
      </c>
      <c r="O96" s="15">
        <f t="shared" si="28"/>
        <v>0.6671326983651441</v>
      </c>
      <c r="P96" s="16"/>
      <c r="Q96" t="str">
        <f t="shared" si="29"/>
        <v>S2O3</v>
      </c>
      <c r="R96" s="14">
        <f t="shared" si="30"/>
        <v>1.7484282417513877</v>
      </c>
      <c r="S96" s="15">
        <f t="shared" si="31"/>
        <v>0.5719422599799162</v>
      </c>
      <c r="U96" t="str">
        <f t="shared" si="32"/>
        <v>SO2</v>
      </c>
      <c r="V96" s="14">
        <f t="shared" si="33"/>
        <v>1.9979043223351836</v>
      </c>
      <c r="W96" s="15">
        <f t="shared" si="34"/>
        <v>0.5005244689751627</v>
      </c>
      <c r="Y96" t="str">
        <f t="shared" si="35"/>
        <v>S2O5</v>
      </c>
      <c r="Z96" s="14">
        <f t="shared" si="36"/>
        <v>2.2473804029189797</v>
      </c>
      <c r="AA96" s="15">
        <f t="shared" si="37"/>
        <v>0.44496249887253775</v>
      </c>
      <c r="AC96" t="str">
        <f t="shared" si="40"/>
        <v>SO3</v>
      </c>
      <c r="AD96" s="14">
        <f t="shared" si="41"/>
        <v>2.4968564835027753</v>
      </c>
      <c r="AE96" s="15">
        <f t="shared" si="42"/>
        <v>0.40050359586431894</v>
      </c>
    </row>
    <row r="97" spans="1:31" ht="17.25" customHeight="1">
      <c r="A97" s="1" t="s">
        <v>40</v>
      </c>
      <c r="B97" s="29" t="s">
        <v>222</v>
      </c>
      <c r="C97" s="2">
        <v>78.96</v>
      </c>
      <c r="D97" s="2">
        <v>34</v>
      </c>
      <c r="E97" s="2">
        <v>2.55</v>
      </c>
      <c r="F97" s="2">
        <v>16</v>
      </c>
      <c r="G97" s="2">
        <v>4</v>
      </c>
      <c r="H97" s="17"/>
      <c r="I97" t="str">
        <f>B97&amp;"2O"</f>
        <v>Se2O</v>
      </c>
      <c r="J97" s="12">
        <f t="shared" si="38"/>
        <v>1.101313323201621</v>
      </c>
      <c r="K97" s="13">
        <f t="shared" si="39"/>
        <v>0.9080068123510086</v>
      </c>
      <c r="M97" t="str">
        <f t="shared" si="26"/>
        <v>SeO</v>
      </c>
      <c r="N97" s="14">
        <f t="shared" si="27"/>
        <v>1.202626646403242</v>
      </c>
      <c r="O97" s="15">
        <f t="shared" si="28"/>
        <v>0.8315132572446752</v>
      </c>
      <c r="P97" s="16"/>
      <c r="Q97" t="str">
        <f t="shared" si="29"/>
        <v>Se2O3</v>
      </c>
      <c r="R97" s="14">
        <f t="shared" si="30"/>
        <v>1.3039399696048632</v>
      </c>
      <c r="S97" s="15">
        <f t="shared" si="31"/>
        <v>0.766906470627657</v>
      </c>
      <c r="U97" t="str">
        <f t="shared" si="32"/>
        <v>SeO2</v>
      </c>
      <c r="V97" s="14">
        <f t="shared" si="33"/>
        <v>1.4052532928064843</v>
      </c>
      <c r="W97" s="15">
        <f t="shared" si="34"/>
        <v>0.7116154825034157</v>
      </c>
      <c r="Y97" t="str">
        <f t="shared" si="35"/>
        <v>Se2O5</v>
      </c>
      <c r="Z97" s="14">
        <f t="shared" si="36"/>
        <v>1.5065666160081053</v>
      </c>
      <c r="AA97" s="15">
        <f t="shared" si="37"/>
        <v>0.6637608914033045</v>
      </c>
      <c r="AC97" t="str">
        <f t="shared" si="40"/>
        <v>SeO3</v>
      </c>
      <c r="AD97" s="14">
        <f t="shared" si="41"/>
        <v>1.6078799392097265</v>
      </c>
      <c r="AE97" s="15">
        <f t="shared" si="42"/>
        <v>0.6219369839837049</v>
      </c>
    </row>
    <row r="98" spans="1:31" ht="17.25" customHeight="1">
      <c r="A98" s="1" t="s">
        <v>58</v>
      </c>
      <c r="B98" s="29" t="s">
        <v>223</v>
      </c>
      <c r="C98" s="2">
        <v>127.6</v>
      </c>
      <c r="D98" s="2">
        <v>52</v>
      </c>
      <c r="E98" s="2">
        <v>2.1</v>
      </c>
      <c r="F98" s="2">
        <v>16</v>
      </c>
      <c r="G98" s="2">
        <v>5</v>
      </c>
      <c r="H98" s="17"/>
      <c r="I98" t="str">
        <f>B98&amp;"2O"</f>
        <v>Te2O</v>
      </c>
      <c r="J98" s="12">
        <f t="shared" si="38"/>
        <v>1.0626935736677114</v>
      </c>
      <c r="K98" s="13">
        <f t="shared" si="39"/>
        <v>0.9410050317220466</v>
      </c>
      <c r="M98" t="str">
        <f t="shared" si="26"/>
        <v>TeO</v>
      </c>
      <c r="N98" s="14">
        <f t="shared" si="27"/>
        <v>1.125387147335423</v>
      </c>
      <c r="O98" s="15">
        <f t="shared" si="28"/>
        <v>0.8885830999293869</v>
      </c>
      <c r="P98" s="16"/>
      <c r="Q98" t="str">
        <f t="shared" si="29"/>
        <v>Te2O3</v>
      </c>
      <c r="R98" s="14">
        <f t="shared" si="30"/>
        <v>1.1880807210031348</v>
      </c>
      <c r="S98" s="15">
        <f t="shared" si="31"/>
        <v>0.8416936512156075</v>
      </c>
      <c r="U98" t="str">
        <f t="shared" si="32"/>
        <v>TeO2</v>
      </c>
      <c r="V98" s="14">
        <f t="shared" si="33"/>
        <v>1.2507742946708462</v>
      </c>
      <c r="W98" s="15">
        <f t="shared" si="34"/>
        <v>0.7995047581811393</v>
      </c>
      <c r="Y98" t="str">
        <f t="shared" si="35"/>
        <v>Te2O5</v>
      </c>
      <c r="Z98" s="14">
        <f t="shared" si="36"/>
        <v>1.313467868338558</v>
      </c>
      <c r="AA98" s="15">
        <f t="shared" si="37"/>
        <v>0.7613433294450725</v>
      </c>
      <c r="AC98" t="str">
        <f t="shared" si="40"/>
        <v>TeO3</v>
      </c>
      <c r="AD98" s="14">
        <f t="shared" si="41"/>
        <v>1.3761614420062696</v>
      </c>
      <c r="AE98" s="15">
        <f t="shared" si="42"/>
        <v>0.7266589293056535</v>
      </c>
    </row>
    <row r="99" spans="1:31" ht="17.25" customHeight="1">
      <c r="A99" s="1" t="s">
        <v>92</v>
      </c>
      <c r="B99" s="29" t="s">
        <v>224</v>
      </c>
      <c r="C99" s="2">
        <v>209</v>
      </c>
      <c r="D99" s="2">
        <v>84</v>
      </c>
      <c r="E99" s="2">
        <v>2</v>
      </c>
      <c r="F99" s="2">
        <v>16</v>
      </c>
      <c r="G99" s="2">
        <v>7</v>
      </c>
      <c r="H99" s="17"/>
      <c r="I99" s="20"/>
      <c r="J99" s="21"/>
      <c r="K99" s="22"/>
      <c r="L99" s="20"/>
      <c r="M99" s="20"/>
      <c r="N99" s="23"/>
      <c r="O99" s="16"/>
      <c r="P99" s="16"/>
      <c r="Q99" s="20"/>
      <c r="R99" s="23"/>
      <c r="S99" s="16"/>
      <c r="T99" s="20"/>
      <c r="U99" s="20"/>
      <c r="V99" s="23"/>
      <c r="W99" s="16"/>
      <c r="X99" s="20"/>
      <c r="Y99" s="20"/>
      <c r="Z99" s="23"/>
      <c r="AA99" s="16"/>
      <c r="AB99" s="20"/>
      <c r="AC99" s="20"/>
      <c r="AD99" s="23"/>
      <c r="AE99" s="16"/>
    </row>
    <row r="100" spans="1:31" ht="17.25" customHeight="1">
      <c r="A100" s="1" t="s">
        <v>15</v>
      </c>
      <c r="B100" s="29" t="s">
        <v>225</v>
      </c>
      <c r="C100" s="2">
        <v>18.9984032</v>
      </c>
      <c r="D100" s="2">
        <v>9</v>
      </c>
      <c r="E100" s="2">
        <v>3.98</v>
      </c>
      <c r="F100" s="2">
        <v>17</v>
      </c>
      <c r="G100" s="2">
        <v>2</v>
      </c>
      <c r="H100" s="17"/>
      <c r="I100" s="20"/>
      <c r="J100" s="21"/>
      <c r="K100" s="22"/>
      <c r="L100" s="20"/>
      <c r="M100" s="20"/>
      <c r="N100" s="23"/>
      <c r="O100" s="16"/>
      <c r="P100" s="16"/>
      <c r="Q100" s="20"/>
      <c r="R100" s="23"/>
      <c r="S100" s="16"/>
      <c r="T100" s="20"/>
      <c r="U100" s="20"/>
      <c r="V100" s="23"/>
      <c r="W100" s="16"/>
      <c r="X100" s="20"/>
      <c r="Y100" s="20"/>
      <c r="Z100" s="23"/>
      <c r="AA100" s="16"/>
      <c r="AB100" s="20"/>
      <c r="AC100" s="20"/>
      <c r="AD100" s="23"/>
      <c r="AE100" s="16"/>
    </row>
    <row r="101" spans="1:31" ht="17.25" customHeight="1">
      <c r="A101" s="1" t="s">
        <v>23</v>
      </c>
      <c r="B101" s="29" t="s">
        <v>226</v>
      </c>
      <c r="C101" s="2">
        <v>35.4527</v>
      </c>
      <c r="D101" s="2">
        <v>17</v>
      </c>
      <c r="E101" s="2">
        <v>3.16</v>
      </c>
      <c r="F101" s="2">
        <v>17</v>
      </c>
      <c r="G101" s="2">
        <v>3</v>
      </c>
      <c r="H101" s="17"/>
      <c r="I101" t="str">
        <f>B101&amp;"2O"</f>
        <v>Cl2O</v>
      </c>
      <c r="J101" s="12">
        <f t="shared" si="38"/>
        <v>1.2256443091781444</v>
      </c>
      <c r="K101" s="13">
        <f t="shared" si="39"/>
        <v>0.8158973957710046</v>
      </c>
      <c r="M101" t="str">
        <f t="shared" si="26"/>
        <v>ClO</v>
      </c>
      <c r="N101" s="14">
        <f t="shared" si="27"/>
        <v>1.451288618356289</v>
      </c>
      <c r="O101" s="15">
        <f t="shared" si="28"/>
        <v>0.6890428184661073</v>
      </c>
      <c r="P101" s="16"/>
      <c r="Q101" t="str">
        <f t="shared" si="29"/>
        <v>Cl2O3</v>
      </c>
      <c r="R101" s="14">
        <f t="shared" si="30"/>
        <v>1.6769329275344331</v>
      </c>
      <c r="S101" s="15">
        <f t="shared" si="31"/>
        <v>0.5963267722760287</v>
      </c>
      <c r="U101" t="str">
        <f>B101&amp;"O2"</f>
        <v>ClO2</v>
      </c>
      <c r="V101" s="14">
        <f>1/W101</f>
        <v>1.9025772367125777</v>
      </c>
      <c r="W101" s="15">
        <f>C101/((C101)+(Oxygen*2))</f>
        <v>0.5256028405595131</v>
      </c>
      <c r="Y101" t="str">
        <f t="shared" si="35"/>
        <v>Cl2O5</v>
      </c>
      <c r="Z101" s="14">
        <f t="shared" si="36"/>
        <v>2.1282215458907223</v>
      </c>
      <c r="AA101" s="15">
        <f t="shared" si="37"/>
        <v>0.46987589329261825</v>
      </c>
      <c r="AC101" t="str">
        <f t="shared" si="40"/>
        <v>ClO3</v>
      </c>
      <c r="AD101" s="14">
        <f t="shared" si="41"/>
        <v>2.3538658550688663</v>
      </c>
      <c r="AE101" s="15">
        <f t="shared" si="42"/>
        <v>0.42483304553935314</v>
      </c>
    </row>
    <row r="102" spans="1:31" ht="17.25" customHeight="1">
      <c r="A102" s="1" t="s">
        <v>41</v>
      </c>
      <c r="B102" s="29" t="s">
        <v>227</v>
      </c>
      <c r="C102" s="2">
        <v>79.904</v>
      </c>
      <c r="D102" s="2">
        <v>35</v>
      </c>
      <c r="E102" s="2">
        <v>2.96</v>
      </c>
      <c r="F102" s="2">
        <v>17</v>
      </c>
      <c r="G102" s="2">
        <v>4</v>
      </c>
      <c r="H102" s="17"/>
      <c r="I102" t="str">
        <f>B102&amp;"2O"</f>
        <v>Br2O</v>
      </c>
      <c r="J102" s="12">
        <f t="shared" si="38"/>
        <v>1.1001163896676012</v>
      </c>
      <c r="K102" s="13">
        <f t="shared" si="39"/>
        <v>0.9089947294596246</v>
      </c>
      <c r="M102" t="str">
        <f t="shared" si="26"/>
        <v>BrO</v>
      </c>
      <c r="N102" s="14">
        <f t="shared" si="27"/>
        <v>1.2002327793352021</v>
      </c>
      <c r="O102" s="15">
        <f t="shared" si="28"/>
        <v>0.8331717123689046</v>
      </c>
      <c r="P102" s="16"/>
      <c r="Q102" t="str">
        <f t="shared" si="29"/>
        <v>Br2O3</v>
      </c>
      <c r="R102" s="14">
        <f t="shared" si="30"/>
        <v>1.3003491690028033</v>
      </c>
      <c r="S102" s="15">
        <f t="shared" si="31"/>
        <v>0.7690242158318664</v>
      </c>
      <c r="U102" t="str">
        <f>B102&amp;"O2"</f>
        <v>BrO2</v>
      </c>
      <c r="V102" s="14">
        <f>1/W102</f>
        <v>1.4004655586704045</v>
      </c>
      <c r="W102" s="15">
        <f>C102/((C102)+(Oxygen*2))</f>
        <v>0.7140482633142334</v>
      </c>
      <c r="Y102" t="str">
        <f t="shared" si="35"/>
        <v>Br2O5</v>
      </c>
      <c r="Z102" s="14">
        <f t="shared" si="36"/>
        <v>1.5005819483380058</v>
      </c>
      <c r="AA102" s="15">
        <f t="shared" si="37"/>
        <v>0.6664081232668209</v>
      </c>
      <c r="AC102" t="str">
        <f t="shared" si="40"/>
        <v>BrO3</v>
      </c>
      <c r="AD102" s="14">
        <f t="shared" si="41"/>
        <v>1.6006983380056066</v>
      </c>
      <c r="AE102" s="15">
        <f t="shared" si="42"/>
        <v>0.624727330726133</v>
      </c>
    </row>
    <row r="103" spans="1:31" ht="17.25" customHeight="1">
      <c r="A103" s="1" t="s">
        <v>59</v>
      </c>
      <c r="B103" s="29" t="s">
        <v>228</v>
      </c>
      <c r="C103" s="2">
        <v>126.90447</v>
      </c>
      <c r="D103" s="2">
        <v>53</v>
      </c>
      <c r="E103" s="2">
        <v>2.66</v>
      </c>
      <c r="F103" s="2">
        <v>17</v>
      </c>
      <c r="G103" s="2">
        <v>5</v>
      </c>
      <c r="H103" s="17"/>
      <c r="I103" t="str">
        <f>B103&amp;"2O"</f>
        <v>I2O</v>
      </c>
      <c r="J103" s="12">
        <f t="shared" si="38"/>
        <v>1.063037180644622</v>
      </c>
      <c r="K103" s="13">
        <f t="shared" si="39"/>
        <v>0.9407008693652688</v>
      </c>
      <c r="M103" t="str">
        <f t="shared" si="26"/>
        <v>IO</v>
      </c>
      <c r="N103" s="14">
        <f t="shared" si="27"/>
        <v>1.1260743612892439</v>
      </c>
      <c r="O103" s="15">
        <f t="shared" si="28"/>
        <v>0.8880408207279481</v>
      </c>
      <c r="P103" s="16"/>
      <c r="Q103" t="str">
        <f t="shared" si="29"/>
        <v>I2O3</v>
      </c>
      <c r="R103" s="14">
        <f t="shared" si="30"/>
        <v>1.1891115419338656</v>
      </c>
      <c r="S103" s="15">
        <f t="shared" si="31"/>
        <v>0.8409640010504722</v>
      </c>
      <c r="U103" t="str">
        <f>B103&amp;"O2"</f>
        <v>IO2</v>
      </c>
      <c r="V103" s="14">
        <f>1/W103</f>
        <v>1.2521487225784873</v>
      </c>
      <c r="W103" s="15">
        <f>C103/((C103)+(Oxygen*2))</f>
        <v>0.7986271774016986</v>
      </c>
      <c r="Y103" t="str">
        <f t="shared" si="35"/>
        <v>I2O5</v>
      </c>
      <c r="Z103" s="14">
        <f t="shared" si="36"/>
        <v>1.3151859032231095</v>
      </c>
      <c r="AA103" s="15">
        <f t="shared" si="37"/>
        <v>0.7603487822894943</v>
      </c>
      <c r="AC103" t="str">
        <f t="shared" si="40"/>
        <v>IO3</v>
      </c>
      <c r="AD103" s="14">
        <f t="shared" si="41"/>
        <v>1.3782230838677314</v>
      </c>
      <c r="AE103" s="15">
        <f t="shared" si="42"/>
        <v>0.7255719423837269</v>
      </c>
    </row>
    <row r="104" spans="1:31" ht="17.25" customHeight="1">
      <c r="A104" s="1" t="s">
        <v>93</v>
      </c>
      <c r="B104" s="29" t="s">
        <v>229</v>
      </c>
      <c r="C104" s="2">
        <v>210</v>
      </c>
      <c r="D104" s="2">
        <v>85</v>
      </c>
      <c r="E104" s="2">
        <v>2.2</v>
      </c>
      <c r="F104" s="2">
        <v>17</v>
      </c>
      <c r="G104" s="2">
        <v>6</v>
      </c>
      <c r="H104" s="17"/>
      <c r="I104" s="20"/>
      <c r="J104" s="21"/>
      <c r="K104" s="22"/>
      <c r="L104" s="20"/>
      <c r="M104" s="20"/>
      <c r="N104" s="23"/>
      <c r="O104" s="16"/>
      <c r="P104" s="16"/>
      <c r="Q104" s="20"/>
      <c r="R104" s="23"/>
      <c r="S104" s="16"/>
      <c r="T104" s="20"/>
      <c r="U104" s="20"/>
      <c r="V104" s="23"/>
      <c r="W104" s="16"/>
      <c r="X104" s="20"/>
      <c r="Y104" s="20"/>
      <c r="Z104" s="23"/>
      <c r="AA104" s="16"/>
      <c r="AB104" s="20"/>
      <c r="AC104" s="20"/>
      <c r="AD104" s="23"/>
      <c r="AE104" s="16"/>
    </row>
    <row r="105" spans="1:31" ht="17.25" customHeight="1">
      <c r="A105" s="1" t="s">
        <v>8</v>
      </c>
      <c r="B105" s="29" t="s">
        <v>230</v>
      </c>
      <c r="C105" s="2">
        <v>4.002602</v>
      </c>
      <c r="D105" s="2">
        <v>2</v>
      </c>
      <c r="E105" s="4"/>
      <c r="F105" s="2">
        <v>18</v>
      </c>
      <c r="G105" s="2">
        <v>1</v>
      </c>
      <c r="H105" s="17"/>
      <c r="I105" s="20"/>
      <c r="J105" s="21"/>
      <c r="K105" s="22"/>
      <c r="L105" s="20"/>
      <c r="M105" s="20"/>
      <c r="N105" s="23"/>
      <c r="O105" s="16"/>
      <c r="P105" s="16"/>
      <c r="Q105" s="20"/>
      <c r="R105" s="23"/>
      <c r="S105" s="16"/>
      <c r="T105" s="20"/>
      <c r="U105" s="20"/>
      <c r="V105" s="23"/>
      <c r="W105" s="16"/>
      <c r="X105" s="20"/>
      <c r="Y105" s="20"/>
      <c r="Z105" s="23"/>
      <c r="AA105" s="16"/>
      <c r="AB105" s="20"/>
      <c r="AC105" s="20"/>
      <c r="AD105" s="23"/>
      <c r="AE105" s="16"/>
    </row>
    <row r="106" spans="1:31" ht="17.25" customHeight="1">
      <c r="A106" s="1" t="s">
        <v>16</v>
      </c>
      <c r="B106" s="29" t="s">
        <v>231</v>
      </c>
      <c r="C106" s="2">
        <v>20.1797</v>
      </c>
      <c r="D106" s="2">
        <v>10</v>
      </c>
      <c r="E106" s="4"/>
      <c r="F106" s="2">
        <v>18</v>
      </c>
      <c r="G106" s="2">
        <v>2</v>
      </c>
      <c r="H106" s="17"/>
      <c r="I106" s="20"/>
      <c r="J106" s="21"/>
      <c r="K106" s="22"/>
      <c r="L106" s="20"/>
      <c r="M106" s="20"/>
      <c r="N106" s="23"/>
      <c r="O106" s="16"/>
      <c r="P106" s="16"/>
      <c r="Q106" s="20"/>
      <c r="R106" s="23"/>
      <c r="S106" s="16"/>
      <c r="T106" s="20"/>
      <c r="U106" s="20"/>
      <c r="V106" s="23"/>
      <c r="W106" s="16"/>
      <c r="X106" s="20"/>
      <c r="Y106" s="20"/>
      <c r="Z106" s="23"/>
      <c r="AA106" s="16"/>
      <c r="AB106" s="20"/>
      <c r="AC106" s="20"/>
      <c r="AD106" s="23"/>
      <c r="AE106" s="16"/>
    </row>
    <row r="107" spans="1:31" ht="17.25" customHeight="1">
      <c r="A107" s="1" t="s">
        <v>24</v>
      </c>
      <c r="B107" s="29" t="s">
        <v>232</v>
      </c>
      <c r="C107" s="2">
        <v>39.948</v>
      </c>
      <c r="D107" s="2">
        <v>18</v>
      </c>
      <c r="E107" s="2">
        <v>7.7</v>
      </c>
      <c r="F107" s="2">
        <v>18</v>
      </c>
      <c r="G107" s="2">
        <v>3</v>
      </c>
      <c r="H107" s="17"/>
      <c r="I107" s="20"/>
      <c r="J107" s="21"/>
      <c r="K107" s="22"/>
      <c r="L107" s="20"/>
      <c r="M107" s="20"/>
      <c r="N107" s="23"/>
      <c r="O107" s="16"/>
      <c r="P107" s="16"/>
      <c r="Q107" s="20"/>
      <c r="R107" s="23"/>
      <c r="S107" s="16"/>
      <c r="T107" s="20"/>
      <c r="U107" s="20"/>
      <c r="V107" s="23"/>
      <c r="W107" s="16"/>
      <c r="X107" s="20"/>
      <c r="Y107" s="20"/>
      <c r="Z107" s="23"/>
      <c r="AA107" s="16"/>
      <c r="AB107" s="20"/>
      <c r="AC107" s="20"/>
      <c r="AD107" s="23"/>
      <c r="AE107" s="16"/>
    </row>
    <row r="108" spans="1:31" ht="17.25" customHeight="1">
      <c r="A108" s="1" t="s">
        <v>42</v>
      </c>
      <c r="B108" s="29" t="s">
        <v>233</v>
      </c>
      <c r="C108" s="2">
        <v>83.8</v>
      </c>
      <c r="D108" s="2">
        <v>36</v>
      </c>
      <c r="E108" s="3"/>
      <c r="F108" s="2">
        <v>18</v>
      </c>
      <c r="G108" s="2">
        <v>4</v>
      </c>
      <c r="H108" s="17"/>
      <c r="I108" s="20"/>
      <c r="J108" s="21"/>
      <c r="K108" s="22"/>
      <c r="L108" s="20"/>
      <c r="M108" s="20"/>
      <c r="N108" s="23"/>
      <c r="O108" s="16"/>
      <c r="P108" s="16"/>
      <c r="Q108" s="20"/>
      <c r="R108" s="23"/>
      <c r="S108" s="16"/>
      <c r="T108" s="20"/>
      <c r="U108" s="20"/>
      <c r="V108" s="23"/>
      <c r="W108" s="16"/>
      <c r="X108" s="20"/>
      <c r="Y108" s="20"/>
      <c r="Z108" s="23"/>
      <c r="AA108" s="16"/>
      <c r="AB108" s="20"/>
      <c r="AC108" s="20"/>
      <c r="AD108" s="23"/>
      <c r="AE108" s="16"/>
    </row>
    <row r="109" spans="1:31" ht="17.25" customHeight="1">
      <c r="A109" s="1" t="s">
        <v>60</v>
      </c>
      <c r="B109" s="29" t="s">
        <v>234</v>
      </c>
      <c r="C109" s="2">
        <v>131.29</v>
      </c>
      <c r="D109" s="2">
        <v>54</v>
      </c>
      <c r="E109" s="5">
        <v>2.6</v>
      </c>
      <c r="F109" s="2">
        <v>18</v>
      </c>
      <c r="G109" s="2">
        <v>5</v>
      </c>
      <c r="H109" s="17"/>
      <c r="I109" s="20"/>
      <c r="J109" s="21"/>
      <c r="K109" s="22"/>
      <c r="L109" s="20"/>
      <c r="M109" s="20"/>
      <c r="N109" s="23"/>
      <c r="O109" s="16"/>
      <c r="P109" s="16"/>
      <c r="Q109" s="20"/>
      <c r="R109" s="23"/>
      <c r="S109" s="16"/>
      <c r="T109" s="20"/>
      <c r="U109" s="20"/>
      <c r="V109" s="23"/>
      <c r="W109" s="16"/>
      <c r="X109" s="20"/>
      <c r="Y109" s="20"/>
      <c r="Z109" s="23"/>
      <c r="AA109" s="16"/>
      <c r="AB109" s="20"/>
      <c r="AC109" s="20"/>
      <c r="AD109" s="23"/>
      <c r="AE109" s="16"/>
    </row>
    <row r="110" spans="1:31" ht="17.25" customHeight="1">
      <c r="A110" s="1" t="s">
        <v>94</v>
      </c>
      <c r="B110" s="29" t="s">
        <v>235</v>
      </c>
      <c r="C110" s="2">
        <v>222</v>
      </c>
      <c r="D110" s="2">
        <v>86</v>
      </c>
      <c r="E110" s="3"/>
      <c r="F110" s="2">
        <v>18</v>
      </c>
      <c r="G110" s="2">
        <v>6</v>
      </c>
      <c r="H110" s="17"/>
      <c r="I110" s="20"/>
      <c r="J110" s="21"/>
      <c r="K110" s="22"/>
      <c r="L110" s="20"/>
      <c r="M110" s="20"/>
      <c r="N110" s="23"/>
      <c r="O110" s="16"/>
      <c r="P110" s="16"/>
      <c r="Q110" s="20"/>
      <c r="R110" s="23"/>
      <c r="S110" s="16"/>
      <c r="T110" s="20"/>
      <c r="U110" s="20"/>
      <c r="V110" s="23"/>
      <c r="W110" s="16"/>
      <c r="X110" s="20"/>
      <c r="Y110" s="20"/>
      <c r="Z110" s="23"/>
      <c r="AA110" s="16"/>
      <c r="AB110" s="20"/>
      <c r="AC110" s="20"/>
      <c r="AD110" s="23"/>
      <c r="AE110" s="16"/>
    </row>
  </sheetData>
  <sheetProtection/>
  <mergeCells count="8">
    <mergeCell ref="AC1:AE1"/>
    <mergeCell ref="A1:C1"/>
    <mergeCell ref="D1:F1"/>
    <mergeCell ref="I1:K1"/>
    <mergeCell ref="M1:O1"/>
    <mergeCell ref="Q1:S1"/>
    <mergeCell ref="U1:W1"/>
    <mergeCell ref="Y1:AA1"/>
  </mergeCells>
  <hyperlinks>
    <hyperlink ref="A38" r:id="rId1" display="Uranium      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2012-08-24T00:59:31Z</dcterms:created>
  <dcterms:modified xsi:type="dcterms:W3CDTF">2012-09-05T23:21:35Z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